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1700" tabRatio="931" activeTab="1"/>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<sst xmlns="http://schemas.openxmlformats.org/spreadsheetml/2006/main" count="601" uniqueCount="332">
  <si>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</si>
  <si>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</si>
  <si>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</si>
  <si>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</si>
  <si>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</si>
  <si>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</si>
  <si>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</si>
  <si>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</si>
  <si>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</si>
  <si>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</si>
  <si>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</si>
  <si>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</si>
  <si>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</si>
  <si>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</si>
  <si>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</si>
  <si>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</si>
  <si>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</si>
  <si>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</si>
  <si>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</si>
  <si>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</si>
  <si>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</si>
  <si>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</si>
  <si>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</si>
  <si>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</si>
  <si>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</si>
  <si>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</si>
  <si>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</si>
  <si>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</si>
  <si>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</si>
  <si>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</si>
  <si>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</si>
  <si>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</si>
  <si>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</si>
  <si>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</si>
  <si>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</si>
  <si>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</si>
  <si>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</si>
  <si>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</si>
  <si>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</si>
  <si>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</si>
  <si>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</si>
  <si>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</si>
  <si>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</si>
  <si>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</si>
  <si>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</si>
  <si>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</si>
  <si>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</si>
  <si>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</si>
  <si>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</si>
  <si>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</si>
  <si>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</si>
  <si>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</si>
  <si>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</si>
  <si>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</si>
  <si>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</si>
  <si>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</si>
  <si>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</si>
  <si>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</si>
  <si>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</si>
  <si>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</si>
  <si>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</si>
  <si>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</si>
  <si>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</si>
  <si>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</si>
  <si>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</si>
  <si>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</si>
  <si>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</si>
  <si>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</si>
  <si>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</si>
  <si>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</si>
  <si>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</si>
  <si>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</si>
  <si>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</si>
  <si>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</si>
  <si>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</si>
  <si>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</si>
  <si>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</si>
  <si>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</si>
  <si>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</si>
  <si>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</si>
  <si>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</si>
  <si>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</si>
  <si>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</si>
  <si>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</si>
  <si>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</si>
  <si>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</si>
  <si>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</si>
  <si>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</si>
  <si>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</si>
  <si>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</si>
  <si>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</si>
  <si>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</si>
  <si>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</si>
  <si>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</si>
  <si>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</si>
  <si>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</si>
  <si>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</si>
  <si>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</si>
  <si>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</si>
  <si>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</si>
  <si>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</si>
  <si>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</si>
  <si>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</si>
  <si>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</si>
  <si>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</si>
  <si>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</si>
  <si>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</si>
  <si>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</si>
  <si>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</si>
  <si>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</si>
  <si>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</si>
  <si>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</si>
  <si>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</si>
  <si>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</si>
  <si>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</si>
  <si>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</si>
  <si>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</si>
  <si>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</si>
  <si>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</si>
  <si>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</si>
  <si>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</si>
  <si>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</si>
  <si>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</si>
  <si>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</si>
  <si>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</si>
  <si>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</si>
  <si>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</si>
  <si>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</si>
  <si>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</si>
  <si>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</si>
  <si>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</si>
  <si>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</si>
  <si>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</si>
  <si>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</si>
  <si>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</si>
  <si>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</si>
  <si>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</si>
  <si>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</si>
  <si>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</si>
  <si>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</si>
  <si>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</si>
  <si>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</si>
  <si>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</si>
  <si>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</si>
  <si>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</si>
  <si>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</si>
  <si>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</si>
  <si>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</si>
  <si>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</si>
  <si>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</si>
  <si>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</si>
  <si>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</si>
  <si>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</si>
  <si>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</si>
  <si>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</si>
  <si>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</si>
  <si>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</si>
  <si>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</si>
  <si>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</si>
  <si>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</si>
  <si>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</si>
  <si>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</si>
  <si>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</si>
  <si>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</si>
  <si>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</si>
  <si>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</si>
  <si>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</si>
  <si>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</si>
  <si>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</si>
  <si>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</si>
  <si>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</si>
  <si>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</si>
  <si>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</si>
  <si>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</si>
  <si>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</si>
  <si>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</si>
  <si>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</si>
  <si>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</si>
  <si>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</si>
  <si>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</si>
  <si>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</si>
  <si>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</si>
  <si>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</si>
  <si>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</si>
  <si>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</si>
  <si>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</si>
  <si>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</si>
  <si>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</si>
  <si>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</si>
  <si>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</si>
  <si>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</si>
  <si>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</si>
  <si>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</si>
  <si>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</si>
  <si>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</si>
  <si>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</si>
  <si>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</si>
  <si>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</si>
  <si>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</si>
  <si>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</si>
  <si>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</si>
  <si>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</si>
  <si>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</si>
  <si>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</si>
  <si>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</si>
  <si>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</si>
  <si>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</si>
  <si>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</si>
  <si>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</si>
  <si>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</si>
  <si>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</si>
  <si>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</si>
  <si>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</si>
  <si>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</si>
  <si>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</si>
  <si>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</si>
  <si>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</si>
  <si>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</si>
  <si>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</si>
  <si>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</si>
  <si>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</si>
  <si>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</si>
  <si>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</si>
  <si>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</si>
  <si>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</si>
  <si>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</si>
  <si>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</si>
  <si>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</si>
  <si>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</si>
  <si>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</si>
  <si>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</si>
  <si>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</si>
  <si>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</si>
  <si>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</si>
  <si>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</si>
  <si>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</si>
  <si>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</si>
  <si>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</si>
  <si>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</si>
  <si>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</si>
  <si>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</si>
  <si>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</si>
  <si>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</si>
  <si>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</si>
  <si>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</si>
  <si>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</si>
  <si>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</si>
  <si>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</si>
  <si>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</si>
  <si>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</si>
  <si>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</si>
  <si>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</si>
  <si>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</si>
  <si>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</si>
  <si>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</si>
  <si>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</si>
  <si>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</si>
  <si>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</si>
  <si>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</si>
  <si>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</si>
  <si>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</si>
  <si>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</si>
  <si>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</si>
  <si>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</si>
  <si>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</si>
  <si>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</si>
  <si>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</si>
  <si>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</si>
  <si>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</si>
  <si>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</si>
  <si>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</si>
  <si>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</si>
  <si>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</si>
  <si>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</si>
  <si>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</si>
  <si>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</si>
  <si>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</si>
  <si>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</si>
  <si>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</si>
  <si>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</si>
  <si>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</si>
  <si>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</si>
  <si>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</si>
  <si>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</si>
  <si>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</si>
  <si>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</si>
  <si>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</si>
  <si>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</si>
  <si>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</si>
  <si>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</si>
  <si>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</si>
  <si>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</si>
  <si>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</si>
  <si>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</si>
  <si>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</si>
  <si>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</si>
  <si>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</si>
  <si>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</si>
  <si>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</si>
  <si>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</si>
  <si>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</si>
  <si>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</si>
  <si>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</si>
  <si>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</si>
  <si>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</si>
  <si>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</si>
  <si>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</si>
  <si>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</si>
  <si>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</si>
  <si>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</si>
  <si>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</si>
  <si>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</si>
  <si>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</si>
  <si>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</si>
  <si>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</si>
  <si>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</si>
  <si>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</si>
  <si>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</si>
  <si>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</si>
  <si>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</si>
  <si>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</si>
  <si>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</si>
  <si>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</si>
  <si>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</si>
  <si>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</si>
  <si>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</si>
  <si>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</si>
  <si>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</si>
  <si>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</si>
  <si>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SA - SCI Teknikvetenskap</t>
  </si>
  <si>
    <t>SCI - Teknisk Mekanik</t>
  </si>
  <si>
    <t>SM - Teknisk Mekanik</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</si>
</sst>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b/>
      <sz val="12"/>
      <color indexed="9"/>
      <name val="Times New Roman"/>
      <family val="1"/>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b/>
      <sz val="12"/>
      <color theme="0"/>
      <name val="Times New Roman"/>
      <family val="1"/>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19" fillId="23" borderId="0" applyNumberFormat="0" applyBorder="0" applyAlignment="0" applyProtection="0"/>
    <xf numFmtId="0" fontId="70" fillId="24" borderId="1" applyNumberFormat="0" applyAlignment="0" applyProtection="0"/>
    <xf numFmtId="0" fontId="71" fillId="25"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3"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4" fillId="27" borderId="1" applyNumberFormat="0" applyAlignment="0" applyProtection="0"/>
    <xf numFmtId="0" fontId="75" fillId="0" borderId="6" applyNumberFormat="0" applyFill="0" applyAlignment="0" applyProtection="0"/>
    <xf numFmtId="0" fontId="76" fillId="28" borderId="0" applyNumberFormat="0" applyBorder="0" applyAlignment="0" applyProtection="0"/>
    <xf numFmtId="0" fontId="0" fillId="0" borderId="0">
      <alignment/>
      <protection/>
    </xf>
    <xf numFmtId="0" fontId="0" fillId="29" borderId="7" applyNumberFormat="0" applyFont="0" applyAlignment="0" applyProtection="0"/>
    <xf numFmtId="0" fontId="77" fillId="24"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00">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24"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24" borderId="20" xfId="0" applyFont="1" applyFill="1" applyBorder="1" applyAlignment="1" applyProtection="1">
      <alignment/>
      <protection/>
    </xf>
    <xf numFmtId="0" fontId="2" fillId="24" borderId="20" xfId="0" applyFont="1" applyFill="1" applyBorder="1" applyAlignment="1" applyProtection="1">
      <alignment/>
      <protection/>
    </xf>
    <xf numFmtId="0" fontId="2" fillId="24"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60" applyNumberFormat="1" applyFont="1" applyBorder="1" applyAlignment="1" applyProtection="1">
      <alignment/>
      <protection/>
    </xf>
    <xf numFmtId="10" fontId="33" fillId="31" borderId="0" xfId="60"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60"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60"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24" borderId="20" xfId="0" applyFont="1" applyFill="1" applyBorder="1" applyAlignment="1" applyProtection="1">
      <alignment horizontal="left"/>
      <protection/>
    </xf>
    <xf numFmtId="0" fontId="4" fillId="24" borderId="20" xfId="0" applyFont="1" applyFill="1" applyBorder="1" applyAlignment="1" applyProtection="1">
      <alignment horizontal="left"/>
      <protection/>
    </xf>
    <xf numFmtId="0" fontId="2" fillId="24" borderId="20" xfId="0" applyFont="1" applyFill="1" applyBorder="1" applyAlignment="1" applyProtection="1">
      <alignment horizontal="left"/>
      <protection/>
    </xf>
    <xf numFmtId="0" fontId="2" fillId="24"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24"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7"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7" applyFont="1" applyFill="1" applyProtection="1">
      <alignment/>
      <protection/>
    </xf>
    <xf numFmtId="0" fontId="29" fillId="0" borderId="0" xfId="57" applyFont="1" applyAlignment="1" applyProtection="1">
      <alignment horizontal="right"/>
      <protection/>
    </xf>
    <xf numFmtId="0" fontId="29" fillId="0" borderId="0" xfId="57" applyFont="1" applyFill="1" applyAlignment="1" applyProtection="1">
      <alignment horizontal="center"/>
      <protection/>
    </xf>
    <xf numFmtId="0" fontId="1" fillId="0" borderId="0" xfId="57" applyFont="1" applyFill="1" applyProtection="1">
      <alignment/>
      <protection/>
    </xf>
    <xf numFmtId="0" fontId="1" fillId="0" borderId="0" xfId="57" applyFont="1" applyFill="1" applyBorder="1" applyAlignment="1" applyProtection="1">
      <alignment horizontal="right"/>
      <protection/>
    </xf>
    <xf numFmtId="0" fontId="30" fillId="0" borderId="0" xfId="57" applyFont="1" applyFill="1" applyProtection="1">
      <alignment/>
      <protection/>
    </xf>
    <xf numFmtId="0" fontId="1" fillId="0" borderId="0" xfId="57" applyFont="1" applyFill="1" applyBorder="1" applyProtection="1">
      <alignment/>
      <protection/>
    </xf>
    <xf numFmtId="0" fontId="31" fillId="0" borderId="0" xfId="57" applyFont="1" applyFill="1" applyProtection="1">
      <alignment/>
      <protection/>
    </xf>
    <xf numFmtId="0" fontId="32" fillId="0" borderId="0" xfId="57" applyFont="1" applyFill="1" applyProtection="1">
      <alignment/>
      <protection/>
    </xf>
    <xf numFmtId="0" fontId="32" fillId="0" borderId="0" xfId="57" applyFont="1" applyFill="1" applyAlignment="1" applyProtection="1">
      <alignment horizontal="right"/>
      <protection/>
    </xf>
    <xf numFmtId="9" fontId="31" fillId="0" borderId="0" xfId="57" applyNumberFormat="1" applyFont="1" applyFill="1" applyProtection="1">
      <alignment/>
      <protection/>
    </xf>
    <xf numFmtId="0" fontId="32" fillId="0" borderId="0" xfId="57" applyFont="1" applyFill="1" applyAlignment="1" applyProtection="1">
      <alignment wrapText="1"/>
      <protection/>
    </xf>
    <xf numFmtId="0" fontId="0" fillId="0" borderId="0" xfId="57" applyFont="1" applyFill="1" applyProtection="1">
      <alignment/>
      <protection/>
    </xf>
    <xf numFmtId="0" fontId="0" fillId="0" borderId="0" xfId="57" applyFont="1" applyFill="1" applyAlignment="1" applyProtection="1">
      <alignment horizontal="right"/>
      <protection/>
    </xf>
    <xf numFmtId="0" fontId="33" fillId="0" borderId="0" xfId="57" applyFont="1" applyFill="1" applyBorder="1" applyProtection="1">
      <alignment/>
      <protection/>
    </xf>
    <xf numFmtId="0" fontId="0" fillId="0" borderId="0" xfId="57" applyFont="1" applyFill="1" applyBorder="1" applyProtection="1">
      <alignment/>
      <protection/>
    </xf>
    <xf numFmtId="0" fontId="0" fillId="0" borderId="0" xfId="57" applyFont="1" applyFill="1" applyBorder="1" applyAlignment="1" applyProtection="1">
      <alignment horizontal="right"/>
      <protection/>
    </xf>
    <xf numFmtId="0" fontId="0" fillId="0" borderId="23" xfId="57" applyFont="1" applyFill="1" applyBorder="1" applyProtection="1">
      <alignment/>
      <protection/>
    </xf>
    <xf numFmtId="0" fontId="0" fillId="0" borderId="30" xfId="57" applyFont="1" applyFill="1" applyBorder="1" applyProtection="1">
      <alignment/>
      <protection/>
    </xf>
    <xf numFmtId="3" fontId="0" fillId="0" borderId="30" xfId="57" applyNumberFormat="1" applyFont="1" applyFill="1" applyBorder="1" applyProtection="1">
      <alignment/>
      <protection/>
    </xf>
    <xf numFmtId="10" fontId="0" fillId="0" borderId="30" xfId="57" applyNumberFormat="1" applyFont="1" applyFill="1" applyBorder="1" applyProtection="1">
      <alignment/>
      <protection/>
    </xf>
    <xf numFmtId="9" fontId="0" fillId="0" borderId="30" xfId="57" applyNumberFormat="1" applyFont="1" applyFill="1" applyBorder="1" applyProtection="1">
      <alignment/>
      <protection/>
    </xf>
    <xf numFmtId="0" fontId="0" fillId="0" borderId="31" xfId="57" applyFont="1" applyFill="1" applyBorder="1" applyProtection="1">
      <alignment/>
      <protection/>
    </xf>
    <xf numFmtId="0" fontId="0" fillId="0" borderId="32" xfId="57" applyFont="1" applyFill="1" applyBorder="1" applyProtection="1">
      <alignment/>
      <protection/>
    </xf>
    <xf numFmtId="3" fontId="0" fillId="0" borderId="0" xfId="57" applyNumberFormat="1" applyFont="1" applyFill="1" applyBorder="1" applyProtection="1">
      <alignment/>
      <protection/>
    </xf>
    <xf numFmtId="10" fontId="0" fillId="0" borderId="0" xfId="57" applyNumberFormat="1" applyFont="1" applyFill="1" applyBorder="1" applyProtection="1">
      <alignment/>
      <protection/>
    </xf>
    <xf numFmtId="9" fontId="0" fillId="0" borderId="0" xfId="57" applyNumberFormat="1" applyFont="1" applyFill="1" applyBorder="1" applyProtection="1">
      <alignment/>
      <protection/>
    </xf>
    <xf numFmtId="174" fontId="0" fillId="0" borderId="33" xfId="57" applyNumberFormat="1" applyFont="1" applyFill="1" applyBorder="1" applyProtection="1">
      <alignment/>
      <protection/>
    </xf>
    <xf numFmtId="0" fontId="0" fillId="0" borderId="25" xfId="57" applyFont="1" applyFill="1" applyBorder="1" applyProtection="1">
      <alignment/>
      <protection/>
    </xf>
    <xf numFmtId="0" fontId="0" fillId="0" borderId="16" xfId="57" applyFont="1" applyFill="1" applyBorder="1" applyProtection="1">
      <alignment/>
      <protection/>
    </xf>
    <xf numFmtId="3" fontId="0" fillId="0" borderId="16" xfId="57" applyNumberFormat="1" applyFont="1" applyFill="1" applyBorder="1" applyProtection="1">
      <alignment/>
      <protection/>
    </xf>
    <xf numFmtId="10" fontId="0" fillId="0" borderId="16" xfId="57" applyNumberFormat="1" applyFont="1" applyFill="1" applyBorder="1" applyProtection="1">
      <alignment/>
      <protection/>
    </xf>
    <xf numFmtId="9" fontId="0" fillId="0" borderId="16" xfId="57" applyNumberFormat="1" applyFont="1" applyFill="1" applyBorder="1" applyProtection="1">
      <alignment/>
      <protection/>
    </xf>
    <xf numFmtId="174" fontId="0" fillId="0" borderId="26" xfId="57" applyNumberFormat="1" applyFont="1" applyFill="1" applyBorder="1" applyProtection="1">
      <alignment/>
      <protection/>
    </xf>
    <xf numFmtId="9" fontId="0" fillId="0" borderId="0" xfId="57" applyNumberFormat="1" applyFont="1" applyFill="1" applyProtection="1">
      <alignment/>
      <protection/>
    </xf>
    <xf numFmtId="174" fontId="0" fillId="0" borderId="24" xfId="57" applyNumberFormat="1" applyFont="1" applyFill="1" applyBorder="1" applyAlignment="1" applyProtection="1">
      <alignment wrapText="1"/>
      <protection/>
    </xf>
    <xf numFmtId="0" fontId="33" fillId="0" borderId="0" xfId="57" applyFont="1" applyFill="1" applyProtection="1">
      <alignment/>
      <protection/>
    </xf>
    <xf numFmtId="174" fontId="0" fillId="0" borderId="0" xfId="57" applyNumberFormat="1" applyFont="1" applyFill="1" applyProtection="1">
      <alignment/>
      <protection/>
    </xf>
    <xf numFmtId="174" fontId="0" fillId="0" borderId="31" xfId="57" applyNumberFormat="1" applyFont="1" applyFill="1" applyBorder="1" applyProtection="1">
      <alignment/>
      <protection/>
    </xf>
    <xf numFmtId="174" fontId="0" fillId="0" borderId="0" xfId="57" applyNumberFormat="1" applyFont="1" applyFill="1" applyAlignment="1" applyProtection="1">
      <alignment horizontal="center"/>
      <protection/>
    </xf>
    <xf numFmtId="0" fontId="0" fillId="0" borderId="0" xfId="57" applyFont="1" applyFill="1" applyAlignment="1" applyProtection="1">
      <alignment horizontal="center"/>
      <protection/>
    </xf>
    <xf numFmtId="174" fontId="0" fillId="0" borderId="31" xfId="57" applyNumberFormat="1" applyFont="1" applyFill="1" applyBorder="1" applyAlignment="1" applyProtection="1">
      <alignment horizontal="center"/>
      <protection/>
    </xf>
    <xf numFmtId="3" fontId="0" fillId="0" borderId="0" xfId="57" applyNumberFormat="1" applyFont="1" applyFill="1" applyAlignment="1" applyProtection="1">
      <alignment horizontal="center"/>
      <protection/>
    </xf>
    <xf numFmtId="174" fontId="0" fillId="0" borderId="33" xfId="57" applyNumberFormat="1" applyFont="1" applyFill="1" applyBorder="1" applyAlignment="1" applyProtection="1">
      <alignment horizontal="center"/>
      <protection/>
    </xf>
    <xf numFmtId="174" fontId="0" fillId="0" borderId="26" xfId="57" applyNumberFormat="1" applyFont="1" applyFill="1" applyBorder="1" applyAlignment="1" applyProtection="1">
      <alignment horizontal="center"/>
      <protection/>
    </xf>
    <xf numFmtId="3" fontId="0" fillId="0" borderId="27" xfId="57" applyNumberFormat="1" applyFont="1" applyFill="1" applyBorder="1" applyProtection="1">
      <alignment/>
      <protection/>
    </xf>
    <xf numFmtId="174" fontId="0" fillId="0" borderId="27" xfId="57" applyNumberFormat="1" applyFont="1" applyFill="1" applyBorder="1" applyAlignment="1" applyProtection="1">
      <alignment horizontal="center"/>
      <protection/>
    </xf>
    <xf numFmtId="10" fontId="0" fillId="0" borderId="0" xfId="57" applyNumberFormat="1" applyFont="1" applyFill="1" applyProtection="1">
      <alignment/>
      <protection/>
    </xf>
    <xf numFmtId="0" fontId="33" fillId="0" borderId="16" xfId="57" applyFont="1" applyFill="1" applyBorder="1" applyProtection="1">
      <alignment/>
      <protection/>
    </xf>
    <xf numFmtId="0" fontId="33" fillId="0" borderId="0" xfId="57" applyFont="1" applyFill="1" applyAlignment="1" applyProtection="1">
      <alignment horizontal="right"/>
      <protection/>
    </xf>
    <xf numFmtId="3" fontId="33" fillId="0" borderId="0" xfId="57" applyNumberFormat="1" applyFont="1" applyFill="1" applyProtection="1">
      <alignment/>
      <protection/>
    </xf>
    <xf numFmtId="10" fontId="33" fillId="0" borderId="0" xfId="57" applyNumberFormat="1" applyFont="1" applyFill="1" applyProtection="1">
      <alignment/>
      <protection/>
    </xf>
    <xf numFmtId="10" fontId="0" fillId="0" borderId="31" xfId="57" applyNumberFormat="1" applyFont="1" applyFill="1" applyBorder="1" applyProtection="1">
      <alignment/>
      <protection/>
    </xf>
    <xf numFmtId="10" fontId="0" fillId="0" borderId="33" xfId="57" applyNumberFormat="1" applyFont="1" applyFill="1" applyBorder="1" applyProtection="1">
      <alignment/>
      <protection/>
    </xf>
    <xf numFmtId="10" fontId="0" fillId="0" borderId="26" xfId="57" applyNumberFormat="1" applyFont="1" applyFill="1" applyBorder="1" applyProtection="1">
      <alignment/>
      <protection/>
    </xf>
    <xf numFmtId="0" fontId="35" fillId="0" borderId="0" xfId="57" applyFont="1" applyFill="1" applyProtection="1">
      <alignment/>
      <protection/>
    </xf>
    <xf numFmtId="0" fontId="34" fillId="0" borderId="0" xfId="57" applyFont="1" applyFill="1" applyProtection="1">
      <alignment/>
      <protection/>
    </xf>
    <xf numFmtId="0" fontId="0" fillId="33" borderId="0" xfId="57" applyFont="1" applyFill="1" applyProtection="1">
      <alignment/>
      <protection/>
    </xf>
    <xf numFmtId="0" fontId="0" fillId="0" borderId="34" xfId="57" applyFont="1" applyFill="1" applyBorder="1" applyProtection="1">
      <alignment/>
      <protection/>
    </xf>
    <xf numFmtId="0" fontId="0" fillId="0" borderId="26" xfId="57"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7"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60"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60" applyNumberFormat="1" applyFont="1" applyFill="1" applyAlignment="1" applyProtection="1">
      <alignment horizontal="right" vertical="top"/>
      <protection locked="0"/>
    </xf>
    <xf numFmtId="9" fontId="10" fillId="0" borderId="0" xfId="60"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7"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7"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24" borderId="10" xfId="0" applyFont="1" applyFill="1" applyBorder="1" applyAlignment="1" applyProtection="1">
      <alignment/>
      <protection/>
    </xf>
    <xf numFmtId="0" fontId="12" fillId="24" borderId="0" xfId="0" applyFont="1" applyFill="1" applyBorder="1" applyAlignment="1" applyProtection="1">
      <alignment/>
      <protection/>
    </xf>
    <xf numFmtId="0" fontId="2" fillId="24" borderId="0" xfId="0" applyFont="1" applyFill="1" applyBorder="1" applyAlignment="1" applyProtection="1">
      <alignment/>
      <protection/>
    </xf>
    <xf numFmtId="0" fontId="2" fillId="24"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7"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7" applyFont="1" applyFill="1" applyProtection="1">
      <alignment/>
      <protection/>
    </xf>
    <xf numFmtId="0" fontId="0" fillId="0" borderId="0" xfId="57" applyFont="1" applyFill="1" applyProtection="1">
      <alignment/>
      <protection/>
    </xf>
    <xf numFmtId="0" fontId="0" fillId="0" borderId="38" xfId="57" applyFont="1" applyFill="1" applyBorder="1" applyProtection="1">
      <alignment/>
      <protection/>
    </xf>
    <xf numFmtId="3" fontId="0" fillId="32" borderId="38" xfId="57" applyNumberFormat="1" applyFont="1" applyFill="1" applyBorder="1" applyProtection="1">
      <alignment/>
      <protection locked="0"/>
    </xf>
    <xf numFmtId="3" fontId="0" fillId="0" borderId="27" xfId="57" applyNumberFormat="1" applyFont="1" applyFill="1" applyBorder="1" applyProtection="1">
      <alignment/>
      <protection/>
    </xf>
    <xf numFmtId="3" fontId="0" fillId="0" borderId="22" xfId="57" applyNumberFormat="1" applyFont="1" applyFill="1" applyBorder="1" applyProtection="1">
      <alignment/>
      <protection/>
    </xf>
    <xf numFmtId="3" fontId="0" fillId="0" borderId="24" xfId="57"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60" applyNumberFormat="1" applyFont="1" applyAlignment="1" applyProtection="1">
      <alignment/>
      <protection/>
    </xf>
    <xf numFmtId="10" fontId="0" fillId="0" borderId="0" xfId="0" applyNumberFormat="1" applyFont="1" applyAlignment="1" applyProtection="1">
      <alignment/>
      <protection/>
    </xf>
    <xf numFmtId="10" fontId="0" fillId="0" borderId="0" xfId="60"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60" applyNumberFormat="1" applyFont="1" applyBorder="1" applyAlignment="1" applyProtection="1">
      <alignment/>
      <protection/>
    </xf>
    <xf numFmtId="0" fontId="0" fillId="0" borderId="16" xfId="0" applyFont="1" applyBorder="1" applyAlignment="1" applyProtection="1">
      <alignment/>
      <protection/>
    </xf>
    <xf numFmtId="10" fontId="0" fillId="0" borderId="16" xfId="60"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24"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ro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9550" y="781050"/>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666750</xdr:colOff>
      <xdr:row>4</xdr:row>
      <xdr:rowOff>0</xdr:rowOff>
    </xdr:to>
    <xdr:sp>
      <xdr:nvSpPr>
        <xdr:cNvPr id="2" name="Text Box 3"/>
        <xdr:cNvSpPr txBox="1">
          <a:spLocks noChangeArrowheads="1"/>
        </xdr:cNvSpPr>
      </xdr:nvSpPr>
      <xdr:spPr>
        <a:xfrm>
          <a:off x="209550"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38125"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476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A43" sqref="A43"/>
    </sheetView>
  </sheetViews>
  <sheetFormatPr defaultColWidth="9.140625" defaultRowHeight="12.75"/>
  <sheetData>
    <row r="1" spans="1:14" ht="12.75">
      <c r="A1" s="256" t="s">
        <v>310</v>
      </c>
      <c r="N1" s="308"/>
    </row>
    <row r="2" spans="1:18" ht="12.75">
      <c r="A2" s="189"/>
      <c r="N2" s="310" t="s">
        <v>252</v>
      </c>
      <c r="O2" s="311"/>
      <c r="P2" s="311"/>
      <c r="Q2" s="311"/>
      <c r="R2" s="311"/>
    </row>
    <row r="3" spans="1:18" ht="15" customHeight="1">
      <c r="A3" s="309" t="s">
        <v>258</v>
      </c>
      <c r="N3" s="381" t="s">
        <v>259</v>
      </c>
      <c r="O3" s="381"/>
      <c r="P3" s="381"/>
      <c r="Q3" s="381"/>
      <c r="R3" s="381"/>
    </row>
    <row r="4" spans="1:18" ht="12.75" customHeight="1">
      <c r="A4" s="189"/>
      <c r="N4" s="381"/>
      <c r="O4" s="381"/>
      <c r="P4" s="381"/>
      <c r="Q4" s="381"/>
      <c r="R4" s="381"/>
    </row>
    <row r="5" spans="1:18" ht="12.75" customHeight="1">
      <c r="A5" s="256" t="s">
        <v>250</v>
      </c>
      <c r="N5" s="381"/>
      <c r="O5" s="381"/>
      <c r="P5" s="381"/>
      <c r="Q5" s="381"/>
      <c r="R5" s="381"/>
    </row>
    <row r="6" spans="1:18" ht="12.75" customHeight="1">
      <c r="A6" s="256" t="s">
        <v>251</v>
      </c>
      <c r="N6" s="381"/>
      <c r="O6" s="381"/>
      <c r="P6" s="381"/>
      <c r="Q6" s="381"/>
      <c r="R6" s="381"/>
    </row>
    <row r="7" spans="1:18" ht="12.75" customHeight="1">
      <c r="A7" s="189"/>
      <c r="N7" s="381"/>
      <c r="O7" s="381"/>
      <c r="P7" s="381"/>
      <c r="Q7" s="381"/>
      <c r="R7" s="381"/>
    </row>
    <row r="8" spans="1:18" ht="12.75" customHeight="1">
      <c r="A8" s="190" t="s">
        <v>157</v>
      </c>
      <c r="B8" s="189" t="s">
        <v>166</v>
      </c>
      <c r="N8" s="381"/>
      <c r="O8" s="381"/>
      <c r="P8" s="381"/>
      <c r="Q8" s="381"/>
      <c r="R8" s="381"/>
    </row>
    <row r="9" spans="1:18" ht="12.75" customHeight="1">
      <c r="A9" s="189"/>
      <c r="B9" s="256" t="s">
        <v>311</v>
      </c>
      <c r="N9" s="381" t="s">
        <v>253</v>
      </c>
      <c r="O9" s="381"/>
      <c r="P9" s="381"/>
      <c r="Q9" s="381"/>
      <c r="R9" s="381"/>
    </row>
    <row r="10" spans="1:18" ht="12.75" customHeight="1">
      <c r="A10" s="189"/>
      <c r="B10" s="189"/>
      <c r="N10" s="381"/>
      <c r="O10" s="381"/>
      <c r="P10" s="381"/>
      <c r="Q10" s="381"/>
      <c r="R10" s="381"/>
    </row>
    <row r="11" spans="1:18" ht="12.75" customHeight="1">
      <c r="A11" s="190" t="s">
        <v>158</v>
      </c>
      <c r="B11" t="s">
        <v>167</v>
      </c>
      <c r="N11" s="381"/>
      <c r="O11" s="381"/>
      <c r="P11" s="381"/>
      <c r="Q11" s="381"/>
      <c r="R11" s="381"/>
    </row>
    <row r="12" spans="1:18" ht="12.75">
      <c r="A12" s="189"/>
      <c r="B12" t="s">
        <v>169</v>
      </c>
      <c r="N12" s="381"/>
      <c r="O12" s="381"/>
      <c r="P12" s="381"/>
      <c r="Q12" s="381"/>
      <c r="R12" s="381"/>
    </row>
    <row r="13" spans="1:18" ht="12.75">
      <c r="A13" s="189"/>
      <c r="N13" s="381"/>
      <c r="O13" s="381"/>
      <c r="P13" s="381"/>
      <c r="Q13" s="381"/>
      <c r="R13" s="381"/>
    </row>
    <row r="14" spans="1:18" ht="12.75">
      <c r="A14" s="190" t="s">
        <v>159</v>
      </c>
      <c r="B14" t="s">
        <v>178</v>
      </c>
      <c r="N14" s="381"/>
      <c r="O14" s="381"/>
      <c r="P14" s="381"/>
      <c r="Q14" s="381"/>
      <c r="R14" s="381"/>
    </row>
    <row r="15" spans="1:18" ht="12.75">
      <c r="A15" s="189"/>
      <c r="B15" t="s">
        <v>169</v>
      </c>
      <c r="N15" s="381"/>
      <c r="O15" s="381"/>
      <c r="P15" s="381"/>
      <c r="Q15" s="381"/>
      <c r="R15" s="381"/>
    </row>
    <row r="16" spans="1:18" ht="12.75">
      <c r="A16" s="189"/>
      <c r="N16" s="381"/>
      <c r="O16" s="381"/>
      <c r="P16" s="381"/>
      <c r="Q16" s="381"/>
      <c r="R16" s="381"/>
    </row>
    <row r="17" spans="1:18" ht="12.75">
      <c r="A17" s="190" t="s">
        <v>160</v>
      </c>
      <c r="B17" t="s">
        <v>168</v>
      </c>
      <c r="N17" s="381"/>
      <c r="O17" s="381"/>
      <c r="P17" s="381"/>
      <c r="Q17" s="381"/>
      <c r="R17" s="381"/>
    </row>
    <row r="18" spans="1:18" ht="12.75">
      <c r="A18" s="189"/>
      <c r="B18" t="s">
        <v>169</v>
      </c>
      <c r="N18" s="381"/>
      <c r="O18" s="381"/>
      <c r="P18" s="381"/>
      <c r="Q18" s="381"/>
      <c r="R18" s="381"/>
    </row>
    <row r="19" spans="1:18" ht="12.75">
      <c r="A19" s="189"/>
      <c r="N19" s="381"/>
      <c r="O19" s="381"/>
      <c r="P19" s="381"/>
      <c r="Q19" s="381"/>
      <c r="R19" s="381"/>
    </row>
    <row r="20" spans="1:2" ht="12.75">
      <c r="A20" s="191" t="s">
        <v>161</v>
      </c>
      <c r="B20" t="s">
        <v>170</v>
      </c>
    </row>
    <row r="21" spans="1:2" ht="12.75">
      <c r="A21" s="189"/>
      <c r="B21" t="s">
        <v>311</v>
      </c>
    </row>
    <row r="22" ht="12.75">
      <c r="A22" s="189"/>
    </row>
    <row r="23" spans="1:2" ht="12.75">
      <c r="A23" s="190" t="s">
        <v>162</v>
      </c>
      <c r="B23" t="s">
        <v>171</v>
      </c>
    </row>
    <row r="24" ht="12.75">
      <c r="A24" s="189"/>
    </row>
    <row r="25" spans="1:2" ht="12.75">
      <c r="A25" s="191" t="s">
        <v>163</v>
      </c>
      <c r="B25" t="s">
        <v>268</v>
      </c>
    </row>
    <row r="26" spans="1:2" ht="12.75">
      <c r="A26" s="189"/>
      <c r="B26" t="s">
        <v>269</v>
      </c>
    </row>
    <row r="27" spans="1:2" ht="12.75">
      <c r="A27" s="189"/>
      <c r="B27" t="s">
        <v>172</v>
      </c>
    </row>
    <row r="28" spans="1:2" ht="12.75">
      <c r="A28" s="189"/>
      <c r="B28" s="256" t="s">
        <v>281</v>
      </c>
    </row>
    <row r="29" spans="1:2" ht="12.75">
      <c r="A29" s="189"/>
      <c r="B29" t="s">
        <v>311</v>
      </c>
    </row>
    <row r="30" ht="12.75">
      <c r="A30" s="189"/>
    </row>
    <row r="31" spans="1:2" ht="12.75">
      <c r="A31" s="191" t="s">
        <v>164</v>
      </c>
      <c r="B31" t="s">
        <v>189</v>
      </c>
    </row>
    <row r="32" spans="1:2" ht="12.75">
      <c r="A32" s="189"/>
      <c r="B32" t="s">
        <v>311</v>
      </c>
    </row>
    <row r="33" ht="12.75">
      <c r="A33" s="189"/>
    </row>
    <row r="34" spans="1:2" ht="12.75">
      <c r="A34" s="191" t="s">
        <v>165</v>
      </c>
      <c r="B34" t="s">
        <v>188</v>
      </c>
    </row>
    <row r="35" spans="1:2" ht="12.75">
      <c r="A35" s="191"/>
      <c r="B35" s="256" t="s">
        <v>312</v>
      </c>
    </row>
    <row r="36" ht="12.75">
      <c r="B36" t="s">
        <v>183</v>
      </c>
    </row>
    <row r="38" spans="1:17" ht="12.75">
      <c r="A38" s="379" t="s">
        <v>313</v>
      </c>
      <c r="B38" s="380"/>
      <c r="C38" s="380"/>
      <c r="D38" s="380"/>
      <c r="E38" s="380"/>
      <c r="F38" s="380"/>
      <c r="G38" s="380"/>
      <c r="H38" s="380"/>
      <c r="I38" s="380"/>
      <c r="J38" s="380"/>
      <c r="K38" s="380"/>
      <c r="L38" s="380"/>
      <c r="M38" s="380"/>
      <c r="N38" s="380"/>
      <c r="O38" s="380"/>
      <c r="P38" s="380"/>
      <c r="Q38" s="380"/>
    </row>
    <row r="39" spans="1:17" ht="12.75">
      <c r="A39" s="380"/>
      <c r="B39" s="380"/>
      <c r="C39" s="380"/>
      <c r="D39" s="380"/>
      <c r="E39" s="380"/>
      <c r="F39" s="380"/>
      <c r="G39" s="380"/>
      <c r="H39" s="380"/>
      <c r="I39" s="380"/>
      <c r="J39" s="380"/>
      <c r="K39" s="380"/>
      <c r="L39" s="380"/>
      <c r="M39" s="380"/>
      <c r="N39" s="380"/>
      <c r="O39" s="380"/>
      <c r="P39" s="380"/>
      <c r="Q39" s="380"/>
    </row>
    <row r="40" spans="1:17" ht="12.75">
      <c r="A40" s="380"/>
      <c r="B40" s="380"/>
      <c r="C40" s="380"/>
      <c r="D40" s="380"/>
      <c r="E40" s="380"/>
      <c r="F40" s="380"/>
      <c r="G40" s="380"/>
      <c r="H40" s="380"/>
      <c r="I40" s="380"/>
      <c r="J40" s="380"/>
      <c r="K40" s="380"/>
      <c r="L40" s="380"/>
      <c r="M40" s="380"/>
      <c r="N40" s="380"/>
      <c r="O40" s="380"/>
      <c r="P40" s="380"/>
      <c r="Q40" s="380"/>
    </row>
    <row r="41" spans="1:17" ht="12.75">
      <c r="A41" s="380"/>
      <c r="B41" s="380"/>
      <c r="C41" s="380"/>
      <c r="D41" s="380"/>
      <c r="E41" s="380"/>
      <c r="F41" s="380"/>
      <c r="G41" s="380"/>
      <c r="H41" s="380"/>
      <c r="I41" s="380"/>
      <c r="J41" s="380"/>
      <c r="K41" s="380"/>
      <c r="L41" s="380"/>
      <c r="M41" s="380"/>
      <c r="N41" s="380"/>
      <c r="O41" s="380"/>
      <c r="P41" s="380"/>
      <c r="Q41" s="380"/>
    </row>
    <row r="42" spans="1:17" ht="12.75">
      <c r="A42" s="380"/>
      <c r="B42" s="380"/>
      <c r="C42" s="380"/>
      <c r="D42" s="380"/>
      <c r="E42" s="380"/>
      <c r="F42" s="380"/>
      <c r="G42" s="380"/>
      <c r="H42" s="380"/>
      <c r="I42" s="380"/>
      <c r="J42" s="380"/>
      <c r="K42" s="380"/>
      <c r="L42" s="380"/>
      <c r="M42" s="380"/>
      <c r="N42" s="380"/>
      <c r="O42" s="380"/>
      <c r="P42" s="380"/>
      <c r="Q42" s="380"/>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1">
      <selection activeCell="A19" sqref="A19:K19"/>
    </sheetView>
  </sheetViews>
  <sheetFormatPr defaultColWidth="9.140625" defaultRowHeight="12.75"/>
  <cols>
    <col min="1" max="1" width="46.421875" style="63" customWidth="1"/>
    <col min="2" max="13" width="11.28125" style="63" customWidth="1"/>
    <col min="14" max="16384" width="9.140625" style="63" customWidth="1"/>
  </cols>
  <sheetData>
    <row r="1" spans="1:13" ht="15.75">
      <c r="A1" s="59" t="s">
        <v>247</v>
      </c>
      <c r="B1" s="60"/>
      <c r="C1" s="60"/>
      <c r="D1" s="61"/>
      <c r="E1" s="60"/>
      <c r="F1" s="60"/>
      <c r="G1" s="59">
        <f>'Flik 1 Sammanställning Summary'!D9</f>
        <v>2024</v>
      </c>
      <c r="H1" s="60"/>
      <c r="I1" s="60"/>
      <c r="J1" s="62"/>
      <c r="K1" s="60"/>
      <c r="L1" s="60"/>
      <c r="M1" s="60"/>
    </row>
    <row r="2" spans="1:19" ht="27" customHeight="1">
      <c r="A2" s="64" t="s">
        <v>126</v>
      </c>
      <c r="B2" s="398" t="s">
        <v>22</v>
      </c>
      <c r="C2" s="399"/>
      <c r="D2" s="398" t="s">
        <v>118</v>
      </c>
      <c r="E2" s="399"/>
      <c r="F2" s="398" t="s">
        <v>119</v>
      </c>
      <c r="G2" s="399"/>
      <c r="H2" s="398" t="s">
        <v>120</v>
      </c>
      <c r="I2" s="399"/>
      <c r="J2" s="398" t="s">
        <v>26</v>
      </c>
      <c r="K2" s="399"/>
      <c r="L2" s="396" t="s">
        <v>9</v>
      </c>
      <c r="M2" s="397"/>
      <c r="N2" s="284" t="s">
        <v>175</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156</v>
      </c>
      <c r="B4" s="60"/>
      <c r="C4" s="60"/>
      <c r="D4" s="60"/>
      <c r="E4" s="60"/>
      <c r="F4" s="60"/>
      <c r="G4" s="60"/>
      <c r="H4" s="60"/>
      <c r="I4" s="60"/>
      <c r="J4" s="60"/>
      <c r="K4" s="60"/>
      <c r="L4" s="60"/>
      <c r="M4" s="60"/>
      <c r="N4" s="283"/>
      <c r="O4" s="283"/>
      <c r="P4" s="283"/>
      <c r="Q4" s="283"/>
      <c r="R4" s="283"/>
      <c r="S4" s="283"/>
    </row>
    <row r="5" spans="1:19" ht="12.75">
      <c r="A5" s="278" t="s">
        <v>283</v>
      </c>
      <c r="B5" s="279"/>
      <c r="C5" s="279"/>
      <c r="D5" s="279"/>
      <c r="E5" s="279"/>
      <c r="F5" s="279"/>
      <c r="G5" s="279"/>
      <c r="H5" s="279"/>
      <c r="I5" s="279"/>
      <c r="J5" s="279"/>
      <c r="K5" s="279"/>
      <c r="L5" s="70"/>
      <c r="M5" s="70"/>
      <c r="N5" s="283"/>
      <c r="O5" s="283"/>
      <c r="P5" s="283"/>
      <c r="Q5" s="283"/>
      <c r="R5" s="283"/>
      <c r="S5" s="283"/>
    </row>
    <row r="6" spans="1:19" ht="12.75">
      <c r="A6" s="280" t="s">
        <v>329</v>
      </c>
      <c r="B6" s="322">
        <v>2538.933693696</v>
      </c>
      <c r="C6" s="322">
        <v>6276.808298304</v>
      </c>
      <c r="D6" s="322">
        <v>4779.2577599999995</v>
      </c>
      <c r="E6" s="322">
        <v>0</v>
      </c>
      <c r="F6" s="322">
        <v>0</v>
      </c>
      <c r="G6" s="322">
        <v>0</v>
      </c>
      <c r="H6" s="322">
        <v>0</v>
      </c>
      <c r="I6" s="322">
        <v>0</v>
      </c>
      <c r="J6" s="322">
        <v>0</v>
      </c>
      <c r="K6" s="322">
        <v>0</v>
      </c>
      <c r="L6" s="71">
        <f>B6+D6+F6+H6+J6</f>
        <v>7318.191453695999</v>
      </c>
      <c r="M6" s="71">
        <f>C6+E6+G6+I6+K6</f>
        <v>6276.808298304</v>
      </c>
      <c r="N6" s="283"/>
      <c r="O6" s="283"/>
      <c r="P6" s="283"/>
      <c r="Q6" s="283"/>
      <c r="R6" s="283"/>
      <c r="S6" s="283"/>
    </row>
    <row r="7" spans="1:19" ht="12.75">
      <c r="A7" s="90" t="s">
        <v>154</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155</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2538.933693696</v>
      </c>
      <c r="C14" s="73">
        <f>SUM(C6:C13)</f>
        <v>6276.808298304</v>
      </c>
      <c r="D14" s="73">
        <f aca="true" t="shared" si="2" ref="D14:K14">SUM(D6:D13)</f>
        <v>4779.2577599999995</v>
      </c>
      <c r="E14" s="73">
        <f t="shared" si="2"/>
        <v>0</v>
      </c>
      <c r="F14" s="73">
        <f t="shared" si="2"/>
        <v>0</v>
      </c>
      <c r="G14" s="73">
        <f t="shared" si="2"/>
        <v>0</v>
      </c>
      <c r="H14" s="73">
        <f t="shared" si="2"/>
        <v>0</v>
      </c>
      <c r="I14" s="73">
        <f t="shared" si="2"/>
        <v>0</v>
      </c>
      <c r="J14" s="73">
        <f t="shared" si="2"/>
        <v>0</v>
      </c>
      <c r="K14" s="73">
        <f t="shared" si="2"/>
        <v>0</v>
      </c>
      <c r="L14" s="286">
        <f>SUM(L6:L13)</f>
        <v>7318.191453695999</v>
      </c>
      <c r="M14" s="286">
        <f>SUM(M6:M13)</f>
        <v>6276.808298304</v>
      </c>
      <c r="N14" s="283"/>
      <c r="O14" s="283"/>
      <c r="P14" s="283"/>
      <c r="Q14" s="283"/>
      <c r="R14" s="283"/>
      <c r="S14" s="283"/>
    </row>
    <row r="15" spans="1:19" ht="12.75">
      <c r="A15" s="75" t="s">
        <v>125</v>
      </c>
      <c r="B15" s="76"/>
      <c r="C15" s="76">
        <f>C14/$M$14</f>
        <v>1</v>
      </c>
      <c r="D15" s="76"/>
      <c r="E15" s="76">
        <f>E14/$M$14</f>
        <v>0</v>
      </c>
      <c r="F15" s="76"/>
      <c r="G15" s="76">
        <f>G14/$M$14</f>
        <v>0</v>
      </c>
      <c r="H15" s="76"/>
      <c r="I15" s="76">
        <f>I14/$M$14</f>
        <v>0</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284</v>
      </c>
      <c r="B17" s="78"/>
      <c r="C17" s="78"/>
      <c r="D17" s="78"/>
      <c r="E17" s="78"/>
      <c r="F17" s="78"/>
      <c r="G17" s="78"/>
      <c r="H17" s="78"/>
      <c r="I17" s="78"/>
      <c r="J17" s="78"/>
      <c r="K17" s="78"/>
      <c r="L17" s="79"/>
      <c r="M17" s="79"/>
      <c r="N17" s="283"/>
      <c r="O17" s="283"/>
      <c r="P17" s="283"/>
      <c r="Q17" s="283"/>
      <c r="R17" s="283"/>
      <c r="S17" s="283"/>
    </row>
    <row r="18" spans="1:19" ht="12.75">
      <c r="A18" s="95" t="s">
        <v>330</v>
      </c>
      <c r="B18" s="281"/>
      <c r="C18" s="281"/>
      <c r="D18" s="281"/>
      <c r="E18" s="281"/>
      <c r="F18" s="281"/>
      <c r="G18" s="281"/>
      <c r="H18" s="281"/>
      <c r="I18" s="281"/>
      <c r="J18" s="281"/>
      <c r="K18" s="281"/>
      <c r="L18" s="71"/>
      <c r="M18" s="71"/>
      <c r="N18" s="283"/>
      <c r="O18" s="283"/>
      <c r="P18" s="283"/>
      <c r="Q18" s="283"/>
      <c r="R18" s="283"/>
      <c r="S18" s="283"/>
    </row>
    <row r="19" spans="1:19" ht="12.75">
      <c r="A19" s="268" t="s">
        <v>331</v>
      </c>
      <c r="B19" s="282">
        <v>343.20644802559997</v>
      </c>
      <c r="C19" s="282">
        <v>1801.8338521344</v>
      </c>
      <c r="D19" s="282">
        <v>1289.6293881600002</v>
      </c>
      <c r="E19" s="282">
        <v>0</v>
      </c>
      <c r="F19" s="282">
        <v>0</v>
      </c>
      <c r="G19" s="282">
        <v>0</v>
      </c>
      <c r="H19" s="282">
        <v>917.2593193557334</v>
      </c>
      <c r="I19" s="282">
        <v>4815.6114266176</v>
      </c>
      <c r="J19" s="282">
        <v>0</v>
      </c>
      <c r="K19" s="282">
        <v>0</v>
      </c>
      <c r="L19" s="71">
        <f>B19+D19+F19+H19+J19</f>
        <v>2550.0951555413335</v>
      </c>
      <c r="M19" s="71">
        <f>C19+E19+G19+I19+K19</f>
        <v>6617.445278752</v>
      </c>
      <c r="N19" s="283"/>
      <c r="O19" s="283"/>
      <c r="P19" s="283"/>
      <c r="Q19" s="283"/>
      <c r="R19" s="283"/>
      <c r="S19" s="283"/>
    </row>
    <row r="20" spans="1:19" ht="12.75">
      <c r="A20" s="91" t="s">
        <v>154</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155</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343.20644802559997</v>
      </c>
      <c r="C47" s="73">
        <f t="shared" si="5"/>
        <v>1801.8338521344</v>
      </c>
      <c r="D47" s="73">
        <f t="shared" si="5"/>
        <v>1289.6293881600002</v>
      </c>
      <c r="E47" s="73">
        <f t="shared" si="5"/>
        <v>0</v>
      </c>
      <c r="F47" s="73">
        <f t="shared" si="5"/>
        <v>0</v>
      </c>
      <c r="G47" s="73">
        <f t="shared" si="5"/>
        <v>0</v>
      </c>
      <c r="H47" s="73">
        <f t="shared" si="5"/>
        <v>917.2593193557334</v>
      </c>
      <c r="I47" s="73">
        <f t="shared" si="5"/>
        <v>4815.6114266176</v>
      </c>
      <c r="J47" s="73">
        <f t="shared" si="5"/>
        <v>0</v>
      </c>
      <c r="K47" s="73">
        <f t="shared" si="5"/>
        <v>0</v>
      </c>
      <c r="L47" s="286">
        <f>SUM(L17:L46)</f>
        <v>2550.0951555413335</v>
      </c>
      <c r="M47" s="286">
        <f>SUM(M17:M46)</f>
        <v>6617.445278752</v>
      </c>
    </row>
    <row r="48" spans="1:13" ht="12.75">
      <c r="A48" s="75" t="s">
        <v>173</v>
      </c>
      <c r="B48" s="80"/>
      <c r="C48" s="80">
        <f>C47/$M$47</f>
        <v>0.27228541774571535</v>
      </c>
      <c r="D48" s="80"/>
      <c r="E48" s="80">
        <f>E47/$M$47</f>
        <v>0</v>
      </c>
      <c r="F48" s="80"/>
      <c r="G48" s="80">
        <f>G47/$M$47</f>
        <v>0</v>
      </c>
      <c r="H48" s="80"/>
      <c r="I48" s="80">
        <f>I47/$M$47</f>
        <v>0.7277145822542846</v>
      </c>
      <c r="J48" s="80"/>
      <c r="K48" s="80">
        <f>K47/$M$47</f>
        <v>0</v>
      </c>
      <c r="L48" s="71"/>
      <c r="M48" s="71"/>
    </row>
    <row r="49" spans="1:13" ht="15">
      <c r="A49" s="81" t="s">
        <v>9</v>
      </c>
      <c r="B49" s="82">
        <f aca="true" t="shared" si="6" ref="B49:M49">SUM(B14+B47)</f>
        <v>2882.1401417216</v>
      </c>
      <c r="C49" s="82">
        <f t="shared" si="6"/>
        <v>8078.642150438401</v>
      </c>
      <c r="D49" s="82">
        <f t="shared" si="6"/>
        <v>6068.88714816</v>
      </c>
      <c r="E49" s="82">
        <f t="shared" si="6"/>
        <v>0</v>
      </c>
      <c r="F49" s="82">
        <f t="shared" si="6"/>
        <v>0</v>
      </c>
      <c r="G49" s="82">
        <f t="shared" si="6"/>
        <v>0</v>
      </c>
      <c r="H49" s="82">
        <f t="shared" si="6"/>
        <v>917.2593193557334</v>
      </c>
      <c r="I49" s="82">
        <f t="shared" si="6"/>
        <v>4815.6114266176</v>
      </c>
      <c r="J49" s="82">
        <f t="shared" si="6"/>
        <v>0</v>
      </c>
      <c r="K49" s="82">
        <f t="shared" si="6"/>
        <v>0</v>
      </c>
      <c r="L49" s="82">
        <f t="shared" si="6"/>
        <v>9868.286609237333</v>
      </c>
      <c r="M49" s="82">
        <f t="shared" si="6"/>
        <v>12894.253577056</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tabSelected="1" workbookViewId="0" topLeftCell="A1">
      <selection activeCell="D10" sqref="D10"/>
    </sheetView>
  </sheetViews>
  <sheetFormatPr defaultColWidth="9.140625" defaultRowHeight="12.75"/>
  <cols>
    <col min="1" max="1" width="2.7109375" style="23" customWidth="1"/>
    <col min="2" max="2" width="43.57421875" style="23" customWidth="1"/>
    <col min="3" max="3" width="16.00390625" style="23" customWidth="1"/>
    <col min="4" max="8" width="10.7109375" style="23" customWidth="1"/>
    <col min="9" max="9" width="4.140625" style="23" customWidth="1"/>
    <col min="10" max="10" width="12.7109375" style="23" customWidth="1"/>
    <col min="11" max="11" width="4.71093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226</v>
      </c>
      <c r="N1" s="115" t="s">
        <v>175</v>
      </c>
    </row>
    <row r="2" spans="1:14" s="1" customFormat="1" ht="23.25" customHeight="1">
      <c r="A2" s="297" t="s">
        <v>270</v>
      </c>
      <c r="B2" s="298"/>
      <c r="C2" s="299"/>
      <c r="D2" s="299"/>
      <c r="E2" s="299"/>
      <c r="F2" s="299"/>
      <c r="G2" s="299"/>
      <c r="H2" s="299"/>
      <c r="I2" s="299"/>
      <c r="J2" s="300"/>
      <c r="L2" s="2"/>
      <c r="N2" s="115"/>
    </row>
    <row r="3" spans="1:14" s="1" customFormat="1" ht="31.5">
      <c r="A3" s="3"/>
      <c r="B3" s="4"/>
      <c r="C3" s="5"/>
      <c r="D3" s="4" t="s">
        <v>225</v>
      </c>
      <c r="E3" s="5"/>
      <c r="F3" s="5"/>
      <c r="G3" s="5"/>
      <c r="H3" s="5"/>
      <c r="I3" s="5"/>
      <c r="J3" s="6"/>
      <c r="L3" s="301" t="s">
        <v>228</v>
      </c>
      <c r="N3" s="192"/>
    </row>
    <row r="4" spans="1:14" s="1" customFormat="1" ht="33.75" customHeight="1">
      <c r="A4" s="385" t="s">
        <v>271</v>
      </c>
      <c r="B4" s="386"/>
      <c r="C4" s="382">
        <f>'Flik 7 Bilaga indirekta kostn'!C6</f>
        <v>0</v>
      </c>
      <c r="D4" s="382"/>
      <c r="E4" s="382"/>
      <c r="F4" s="382"/>
      <c r="G4" s="382"/>
      <c r="H4" s="382"/>
      <c r="I4" s="5"/>
      <c r="J4" s="6"/>
      <c r="L4" s="2" t="s">
        <v>227</v>
      </c>
      <c r="N4" s="192"/>
    </row>
    <row r="5" spans="1:14" s="1" customFormat="1" ht="15.75">
      <c r="A5" s="7" t="s">
        <v>272</v>
      </c>
      <c r="B5" s="4"/>
      <c r="C5" s="382" t="str">
        <f>'Flik 9 Skol o Avd gemen_kostn'!A18</f>
        <v>SCI - Teknisk Mekanik</v>
      </c>
      <c r="D5" s="382"/>
      <c r="E5" s="382"/>
      <c r="F5" s="382"/>
      <c r="G5" s="382"/>
      <c r="H5" s="382"/>
      <c r="I5" s="5"/>
      <c r="J5" s="6"/>
      <c r="L5" s="8" t="s">
        <v>229</v>
      </c>
      <c r="N5" s="192"/>
    </row>
    <row r="6" spans="1:14" s="1" customFormat="1" ht="15.75">
      <c r="A6" s="7" t="s">
        <v>273</v>
      </c>
      <c r="B6" s="4"/>
      <c r="C6" s="383"/>
      <c r="D6" s="383"/>
      <c r="E6" s="383"/>
      <c r="F6" s="383"/>
      <c r="G6" s="383"/>
      <c r="H6" s="383"/>
      <c r="I6" s="5"/>
      <c r="J6" s="6"/>
      <c r="L6" s="8" t="s">
        <v>230</v>
      </c>
      <c r="N6" s="192"/>
    </row>
    <row r="7" spans="1:14" s="1" customFormat="1" ht="16.5" thickBot="1">
      <c r="A7" s="9" t="s">
        <v>274</v>
      </c>
      <c r="B7" s="10"/>
      <c r="C7" s="384"/>
      <c r="D7" s="384"/>
      <c r="E7" s="384"/>
      <c r="F7" s="384"/>
      <c r="G7" s="384"/>
      <c r="H7" s="384"/>
      <c r="I7" s="11"/>
      <c r="J7" s="13"/>
      <c r="L7" s="8" t="s">
        <v>232</v>
      </c>
      <c r="N7" s="192"/>
    </row>
    <row r="8" spans="1:14" s="16" customFormat="1" ht="16.5" thickTop="1">
      <c r="A8" s="14"/>
      <c r="B8" s="4"/>
      <c r="C8" s="15"/>
      <c r="D8" s="15"/>
      <c r="E8" s="15"/>
      <c r="F8" s="15"/>
      <c r="G8" s="15"/>
      <c r="H8" s="15"/>
      <c r="I8" s="5"/>
      <c r="J8" s="5"/>
      <c r="L8" s="2"/>
      <c r="N8" s="193"/>
    </row>
    <row r="9" spans="1:14" s="21" customFormat="1" ht="18.75">
      <c r="A9" s="17" t="s">
        <v>219</v>
      </c>
      <c r="B9" s="18"/>
      <c r="C9" s="19"/>
      <c r="D9" s="20">
        <v>2024</v>
      </c>
      <c r="E9" s="20">
        <f>D9+1</f>
        <v>2025</v>
      </c>
      <c r="F9" s="20">
        <f>E9+1</f>
        <v>2026</v>
      </c>
      <c r="G9" s="20">
        <f>F9+1</f>
        <v>2027</v>
      </c>
      <c r="H9" s="20">
        <f>G9+1</f>
        <v>2028</v>
      </c>
      <c r="I9" s="19"/>
      <c r="J9" s="20" t="s">
        <v>9</v>
      </c>
      <c r="L9" s="2" t="s">
        <v>84</v>
      </c>
      <c r="N9" s="192"/>
    </row>
    <row r="10" spans="1:14" ht="15.75">
      <c r="A10" s="22" t="s">
        <v>254</v>
      </c>
      <c r="J10" s="24"/>
      <c r="L10" s="2" t="s">
        <v>231</v>
      </c>
      <c r="N10" s="192"/>
    </row>
    <row r="11" spans="2:14" ht="15.75">
      <c r="B11" s="23" t="s">
        <v>275</v>
      </c>
      <c r="C11" s="23" t="s">
        <v>205</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260</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216</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218</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276</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277</v>
      </c>
      <c r="C16" s="294" t="s">
        <v>204</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217</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220</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221</v>
      </c>
      <c r="D20" s="26"/>
      <c r="E20" s="26"/>
      <c r="F20" s="26"/>
      <c r="G20" s="26"/>
      <c r="H20" s="26"/>
      <c r="I20" s="26"/>
      <c r="J20" s="27"/>
      <c r="N20" s="192"/>
    </row>
    <row r="21" spans="1:14" ht="15.75">
      <c r="A21" s="28"/>
      <c r="B21" s="23" t="s">
        <v>255</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256</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261</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222</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223</v>
      </c>
      <c r="B25" s="30"/>
      <c r="C25" s="31"/>
      <c r="D25" s="32">
        <f>D18+D24</f>
        <v>0</v>
      </c>
      <c r="E25" s="32">
        <f>E18+E24</f>
        <v>0</v>
      </c>
      <c r="F25" s="32">
        <f>F18+F24</f>
        <v>0</v>
      </c>
      <c r="G25" s="32">
        <f>G18+G24</f>
        <v>0</v>
      </c>
      <c r="H25" s="32">
        <f>H18+H24</f>
        <v>0</v>
      </c>
      <c r="I25" s="33"/>
      <c r="J25" s="32">
        <f>J18+J24</f>
        <v>0</v>
      </c>
      <c r="N25" s="192"/>
    </row>
    <row r="26" spans="2:14" ht="15.75">
      <c r="B26" s="34" t="s">
        <v>224</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241</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233</v>
      </c>
      <c r="D32" s="46"/>
      <c r="E32" s="46"/>
      <c r="F32" s="46"/>
      <c r="G32" s="46"/>
      <c r="H32" s="46"/>
      <c r="I32" s="26"/>
      <c r="J32" s="26">
        <f aca="true" t="shared" si="2" ref="J32:J38">SUM(D32:H32)</f>
        <v>0</v>
      </c>
      <c r="N32" s="192"/>
    </row>
    <row r="33" spans="2:14" ht="15.75">
      <c r="B33" s="47" t="s">
        <v>234</v>
      </c>
      <c r="D33" s="46"/>
      <c r="E33" s="46"/>
      <c r="F33" s="46"/>
      <c r="G33" s="46"/>
      <c r="H33" s="46"/>
      <c r="I33" s="26"/>
      <c r="J33" s="26">
        <f t="shared" si="2"/>
        <v>0</v>
      </c>
      <c r="N33" s="192"/>
    </row>
    <row r="34" spans="2:14" ht="15.75">
      <c r="B34" s="47" t="s">
        <v>235</v>
      </c>
      <c r="D34" s="46"/>
      <c r="E34" s="46"/>
      <c r="F34" s="46"/>
      <c r="G34" s="46"/>
      <c r="H34" s="46"/>
      <c r="I34" s="26"/>
      <c r="J34" s="26">
        <f t="shared" si="2"/>
        <v>0</v>
      </c>
      <c r="N34" s="192"/>
    </row>
    <row r="35" spans="2:14" ht="15.75">
      <c r="B35" s="47" t="s">
        <v>236</v>
      </c>
      <c r="D35" s="46"/>
      <c r="E35" s="46"/>
      <c r="F35" s="46"/>
      <c r="G35" s="46"/>
      <c r="H35" s="46"/>
      <c r="I35" s="26"/>
      <c r="J35" s="26">
        <f t="shared" si="2"/>
        <v>0</v>
      </c>
      <c r="N35" s="192"/>
    </row>
    <row r="36" spans="2:14" ht="15.75">
      <c r="B36" s="47" t="s">
        <v>237</v>
      </c>
      <c r="D36" s="46"/>
      <c r="E36" s="46"/>
      <c r="F36" s="46"/>
      <c r="G36" s="46"/>
      <c r="H36" s="46"/>
      <c r="I36" s="26"/>
      <c r="J36" s="26">
        <f t="shared" si="2"/>
        <v>0</v>
      </c>
      <c r="N36" s="192"/>
    </row>
    <row r="37" spans="2:14" ht="12" customHeight="1">
      <c r="B37" s="47" t="s">
        <v>238</v>
      </c>
      <c r="D37" s="46"/>
      <c r="E37" s="46"/>
      <c r="F37" s="46"/>
      <c r="G37" s="46"/>
      <c r="H37" s="46"/>
      <c r="I37" s="26"/>
      <c r="J37" s="26">
        <f t="shared" si="2"/>
        <v>0</v>
      </c>
      <c r="N37" s="192"/>
    </row>
    <row r="38" spans="1:14" ht="15.75">
      <c r="A38" s="41"/>
      <c r="B38" s="47" t="s">
        <v>239</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240</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242</v>
      </c>
      <c r="B42" s="42"/>
      <c r="C42" s="43"/>
      <c r="D42" s="44">
        <f>D40-D25</f>
        <v>0</v>
      </c>
      <c r="E42" s="44">
        <f aca="true" t="shared" si="4" ref="E42:J42">E40-E25</f>
        <v>0</v>
      </c>
      <c r="F42" s="44">
        <f t="shared" si="4"/>
        <v>0</v>
      </c>
      <c r="G42" s="44">
        <f t="shared" si="4"/>
        <v>0</v>
      </c>
      <c r="H42" s="44">
        <f t="shared" si="4"/>
        <v>0</v>
      </c>
      <c r="I42" s="44"/>
      <c r="J42" s="44">
        <f t="shared" si="4"/>
        <v>0</v>
      </c>
      <c r="N42" s="192"/>
    </row>
    <row r="43" ht="16.5" thickTop="1">
      <c r="N43" s="192"/>
    </row>
    <row r="44" ht="15.75">
      <c r="N44" s="192"/>
    </row>
    <row r="45" spans="1:14" ht="16.5">
      <c r="A45" s="52" t="s">
        <v>244</v>
      </c>
      <c r="F45" s="52" t="s">
        <v>278</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243</v>
      </c>
      <c r="B50" s="49"/>
      <c r="F50" s="47" t="s">
        <v>243</v>
      </c>
      <c r="G50" s="49"/>
      <c r="H50" s="49"/>
      <c r="N50" s="192"/>
    </row>
    <row r="51" ht="15.75">
      <c r="N51" s="192"/>
    </row>
    <row r="52" ht="15.75">
      <c r="N52" s="192"/>
    </row>
    <row r="53" spans="1:14" s="28" customFormat="1" ht="33.75" customHeight="1">
      <c r="A53" s="387" t="s">
        <v>245</v>
      </c>
      <c r="B53" s="387"/>
      <c r="C53" s="387"/>
      <c r="F53" s="387" t="s">
        <v>246</v>
      </c>
      <c r="G53" s="387"/>
      <c r="H53" s="387"/>
      <c r="I53" s="387"/>
      <c r="J53" s="387"/>
      <c r="K53" s="387"/>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243</v>
      </c>
      <c r="B58" s="49"/>
      <c r="F58" s="47" t="s">
        <v>243</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7" activePane="bottomLeft" state="frozen"/>
      <selection pane="topLeft" activeCell="A1" sqref="A1"/>
      <selection pane="bottomLeft" activeCell="E21" sqref="E21"/>
    </sheetView>
  </sheetViews>
  <sheetFormatPr defaultColWidth="9.140625" defaultRowHeight="12.75"/>
  <cols>
    <col min="1" max="1" width="2.7109375" style="23" customWidth="1"/>
    <col min="2" max="2" width="22.28125" style="23" customWidth="1"/>
    <col min="3" max="3" width="21.421875" style="23" customWidth="1"/>
    <col min="4" max="4" width="10.421875" style="23" hidden="1" customWidth="1"/>
    <col min="5" max="9" width="10.71093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175</v>
      </c>
    </row>
    <row r="2" spans="1:15" s="1" customFormat="1" ht="15.75">
      <c r="A2" s="3" t="s">
        <v>174</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187</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266</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8" t="s">
        <v>210</v>
      </c>
      <c r="B13" s="388"/>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206</v>
      </c>
      <c r="C19" s="123"/>
      <c r="D19" s="323">
        <v>32</v>
      </c>
      <c r="E19" s="125">
        <f>D19*(1+E$10)</f>
        <v>32</v>
      </c>
      <c r="F19" s="125">
        <f>E19*(1+F$10)</f>
        <v>32</v>
      </c>
      <c r="G19" s="125">
        <f>F19*(1+G$10)</f>
        <v>32</v>
      </c>
      <c r="H19" s="125">
        <f>G19*(1+H$10)</f>
        <v>32</v>
      </c>
      <c r="I19" s="125">
        <f>H19*(1+I$10)</f>
        <v>32</v>
      </c>
      <c r="J19" s="117"/>
      <c r="K19" s="118"/>
      <c r="N19" s="341"/>
      <c r="O19" s="192"/>
    </row>
    <row r="20" spans="2:15" ht="15.75">
      <c r="B20" s="122" t="s">
        <v>207</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208</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209</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8" t="s">
        <v>36</v>
      </c>
      <c r="B27" s="389"/>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8" t="s">
        <v>37</v>
      </c>
      <c r="B41" s="388"/>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8" t="s">
        <v>68</v>
      </c>
      <c r="B55" s="388"/>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8" t="s">
        <v>69</v>
      </c>
      <c r="B69" s="388"/>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8" t="s">
        <v>58</v>
      </c>
      <c r="B89" s="388"/>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8" t="s">
        <v>59</v>
      </c>
      <c r="B93" s="388"/>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8" t="s">
        <v>60</v>
      </c>
      <c r="B97" s="388"/>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F23" sqref="F23"/>
    </sheetView>
  </sheetViews>
  <sheetFormatPr defaultColWidth="9.140625" defaultRowHeight="12.75" outlineLevelRow="1"/>
  <cols>
    <col min="1" max="1" width="2.7109375" style="23" customWidth="1"/>
    <col min="2" max="2" width="29.71093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71093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257</v>
      </c>
      <c r="B1" s="97"/>
      <c r="C1" s="98"/>
      <c r="D1" s="98"/>
      <c r="E1" s="98"/>
      <c r="F1" s="57"/>
      <c r="G1" s="390"/>
      <c r="H1" s="390"/>
      <c r="I1" s="57"/>
      <c r="J1" s="57"/>
      <c r="K1" s="57"/>
      <c r="L1" s="99"/>
      <c r="M1" s="100"/>
      <c r="O1" s="287" t="s">
        <v>89</v>
      </c>
      <c r="P1" s="151" t="s">
        <v>175</v>
      </c>
      <c r="Q1" s="151"/>
      <c r="R1" s="151"/>
      <c r="S1" s="151"/>
      <c r="T1" s="151"/>
      <c r="U1" s="151"/>
    </row>
    <row r="2" spans="1:22" s="1" customFormat="1" ht="15.75">
      <c r="A2" s="3" t="s">
        <v>174</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213</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214</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191</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314</v>
      </c>
      <c r="E12" s="163" t="s">
        <v>211</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8" t="s">
        <v>28</v>
      </c>
      <c r="B13" s="388"/>
      <c r="C13" s="117"/>
      <c r="D13" s="51"/>
      <c r="E13" s="266">
        <v>0</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c r="G14" s="50"/>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192</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190</v>
      </c>
      <c r="C19" s="123"/>
      <c r="D19" s="267">
        <f>E13</f>
        <v>0</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8" t="s">
        <v>29</v>
      </c>
      <c r="B24" s="388"/>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192</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190</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8" t="s">
        <v>30</v>
      </c>
      <c r="B35" s="388"/>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192</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190</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8" t="s">
        <v>31</v>
      </c>
      <c r="B46" s="388"/>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192</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190</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8" t="s">
        <v>54</v>
      </c>
      <c r="B57" s="388"/>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192</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190</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8" t="s">
        <v>55</v>
      </c>
      <c r="B68" s="388"/>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192</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190</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zoomScaleSheetLayoutView="100" zoomScalePageLayoutView="0" workbookViewId="0" topLeftCell="A1">
      <selection activeCell="R33" sqref="R33"/>
    </sheetView>
  </sheetViews>
  <sheetFormatPr defaultColWidth="9.140625" defaultRowHeight="12.75"/>
  <cols>
    <col min="1" max="1" width="2.7109375" style="23" customWidth="1"/>
    <col min="2" max="2" width="30.57421875" style="23" customWidth="1"/>
    <col min="3" max="3" width="14.8515625" style="23" customWidth="1"/>
    <col min="4" max="8" width="10.7109375" style="23" customWidth="1"/>
    <col min="9" max="9" width="4.140625" style="23" customWidth="1"/>
    <col min="10" max="10" width="12.7109375" style="26" customWidth="1"/>
    <col min="11" max="11" width="9.140625" style="23" customWidth="1"/>
    <col min="12" max="12" width="25.71093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175</v>
      </c>
      <c r="N1" s="23"/>
      <c r="O1" s="23"/>
      <c r="P1" s="23"/>
      <c r="Q1" s="23"/>
      <c r="R1" s="23"/>
      <c r="S1" s="23"/>
    </row>
    <row r="2" spans="1:19" s="1" customFormat="1" ht="12.75">
      <c r="A2" s="3" t="s">
        <v>174</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193</v>
      </c>
      <c r="C8" s="116" t="s">
        <v>199</v>
      </c>
      <c r="D8" s="116"/>
      <c r="E8" s="116" t="s">
        <v>262</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201</v>
      </c>
      <c r="C17" s="116" t="s">
        <v>200</v>
      </c>
      <c r="D17" s="116"/>
      <c r="E17" s="116" t="s">
        <v>263</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194</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203</v>
      </c>
      <c r="C26" s="116" t="s">
        <v>202</v>
      </c>
      <c r="D26" s="116"/>
      <c r="E26" s="116" t="s">
        <v>264</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195</v>
      </c>
      <c r="C35" s="116"/>
      <c r="D35" s="116"/>
      <c r="E35" s="116" t="s">
        <v>279</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196</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197</v>
      </c>
      <c r="C44" s="116" t="s">
        <v>204</v>
      </c>
      <c r="D44" s="116"/>
      <c r="E44" s="116" t="s">
        <v>280</v>
      </c>
      <c r="F44" s="116"/>
      <c r="G44" s="116"/>
      <c r="H44" s="116"/>
      <c r="I44" s="116"/>
      <c r="J44" s="142"/>
      <c r="M44" s="48"/>
      <c r="N44" s="48"/>
      <c r="O44" s="48"/>
      <c r="P44" s="48"/>
      <c r="Q44" s="48"/>
      <c r="R44" s="48"/>
      <c r="S44" s="48"/>
    </row>
    <row r="45" spans="1:19" ht="12.75">
      <c r="A45" s="117">
        <v>1</v>
      </c>
      <c r="B45" s="53" t="s">
        <v>20</v>
      </c>
      <c r="C45" s="116"/>
      <c r="D45" s="54"/>
      <c r="E45" s="54"/>
      <c r="F45" s="54"/>
      <c r="G45" s="54"/>
      <c r="H45" s="54"/>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198</v>
      </c>
      <c r="E53" s="116" t="s">
        <v>265</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267</v>
      </c>
      <c r="L67" s="152"/>
      <c r="M67" s="48"/>
      <c r="N67" s="48"/>
      <c r="O67" s="48"/>
      <c r="P67" s="48"/>
      <c r="Q67" s="48"/>
      <c r="R67" s="48"/>
      <c r="S67" s="48"/>
    </row>
    <row r="68" spans="2:19" ht="12.75">
      <c r="B68" s="23" t="s">
        <v>212</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0.2517</v>
      </c>
      <c r="E69" s="257">
        <f>D69</f>
        <v>0.2517</v>
      </c>
      <c r="F69" s="257">
        <f>E69</f>
        <v>0.2517</v>
      </c>
      <c r="G69" s="257">
        <f>F69</f>
        <v>0.2517</v>
      </c>
      <c r="H69" s="257">
        <f>G69</f>
        <v>0.2517</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1">
      <selection activeCell="E18" sqref="E18"/>
    </sheetView>
  </sheetViews>
  <sheetFormatPr defaultColWidth="9.140625" defaultRowHeight="12.75"/>
  <cols>
    <col min="1" max="1" width="2.7109375" style="23" customWidth="1"/>
    <col min="2" max="2" width="29.57421875" style="23" customWidth="1"/>
    <col min="3" max="3" width="13.421875" style="23" customWidth="1"/>
    <col min="4" max="8" width="9.421875" style="23" customWidth="1"/>
    <col min="9" max="9" width="3.140625" style="23" customWidth="1"/>
    <col min="10" max="10" width="12.7109375" style="23" customWidth="1"/>
    <col min="11" max="11" width="25.71093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156</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0.034558090875275595</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0.052083782494289625</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0.0850888517549673</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0.09403682669006592</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0.02426642076857534</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0.29003397258317376</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0.012722671160127852</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0.012722671160127852</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0.012426292101028035</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0.03321071704880762</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0.04563700914983565</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0.3483936528931373</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V41" sqref="V41"/>
    </sheetView>
  </sheetViews>
  <sheetFormatPr defaultColWidth="9.140625" defaultRowHeight="12.75"/>
  <cols>
    <col min="1" max="1" width="2.71093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2" t="s">
        <v>3</v>
      </c>
      <c r="B1" s="393"/>
      <c r="C1" s="183" t="s">
        <v>10</v>
      </c>
      <c r="D1" s="391"/>
      <c r="E1" s="391"/>
      <c r="F1" s="155"/>
      <c r="G1" s="155"/>
      <c r="H1" s="155"/>
      <c r="I1" s="155"/>
      <c r="J1" s="313">
        <f>'Flik 1 Sammanställning Summary'!D9</f>
        <v>2024</v>
      </c>
    </row>
    <row r="2" spans="1:10" s="181" customFormat="1" ht="12.75">
      <c r="A2" s="3" t="s">
        <v>156</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A1">
      <selection activeCell="K30" sqref="K30"/>
    </sheetView>
  </sheetViews>
  <sheetFormatPr defaultColWidth="9.140625" defaultRowHeight="12.75"/>
  <cols>
    <col min="1" max="1" width="2.7109375" style="208" customWidth="1"/>
    <col min="2" max="2" width="23.2812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179</v>
      </c>
      <c r="C3" s="199">
        <f>'Flik 1 Sammanställning Summary'!C6:H6</f>
        <v>0</v>
      </c>
      <c r="D3" s="200"/>
    </row>
    <row r="4" spans="1:4" s="199" customFormat="1" ht="12.75" customHeight="1">
      <c r="A4" s="201" t="s">
        <v>180</v>
      </c>
      <c r="C4" s="199">
        <f>'Flik 1 Sammanställning Summary'!C7:H7</f>
        <v>0</v>
      </c>
      <c r="D4" s="200"/>
    </row>
    <row r="5" spans="1:4" s="199" customFormat="1" ht="12.75" customHeight="1">
      <c r="A5" s="201" t="s">
        <v>181</v>
      </c>
      <c r="C5" s="199" t="s">
        <v>42</v>
      </c>
      <c r="D5" s="202"/>
    </row>
    <row r="6" spans="1:3" s="199" customFormat="1" ht="11.25">
      <c r="A6" s="201" t="s">
        <v>182</v>
      </c>
      <c r="C6" s="258"/>
    </row>
    <row r="7" spans="1:5" s="199" customFormat="1" ht="11.25">
      <c r="A7" s="201" t="s">
        <v>97</v>
      </c>
      <c r="C7" s="306" t="str">
        <f>'Flik 9 Skol o Avd gemen_kostn'!A18</f>
        <v>SCI - Teknisk Mekanik</v>
      </c>
      <c r="D7" s="306"/>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18214.59492501565</v>
      </c>
      <c r="E14" s="216">
        <f>'Flik 8 KTHgem_kostn'!D42</f>
        <v>0.11915187233924909</v>
      </c>
      <c r="F14" s="217"/>
      <c r="G14" s="214"/>
      <c r="H14" s="218"/>
      <c r="K14" s="315" t="s">
        <v>288</v>
      </c>
    </row>
    <row r="15" spans="1:11" ht="12.75">
      <c r="A15" s="210"/>
      <c r="B15" s="219" t="s">
        <v>101</v>
      </c>
      <c r="C15" s="211"/>
      <c r="D15" s="220">
        <f>$D$19*E15</f>
        <v>27451.892632611783</v>
      </c>
      <c r="E15" s="221">
        <f>'Flik 8 KTHgem_kostn'!F42</f>
        <v>0.1795782129603918</v>
      </c>
      <c r="F15" s="222"/>
      <c r="G15" s="211"/>
      <c r="H15" s="223"/>
      <c r="K15" s="315" t="s">
        <v>291</v>
      </c>
    </row>
    <row r="16" spans="1:8" ht="12.75">
      <c r="A16" s="210"/>
      <c r="B16" s="219" t="s">
        <v>102</v>
      </c>
      <c r="C16" s="211"/>
      <c r="D16" s="220">
        <f>$D$19*E16</f>
        <v>44847.93367044111</v>
      </c>
      <c r="E16" s="221">
        <f>'Flik 8 KTHgem_kostn'!H42</f>
        <v>0.2933754656295174</v>
      </c>
      <c r="F16" s="222"/>
      <c r="G16" s="220"/>
      <c r="H16" s="223"/>
    </row>
    <row r="17" spans="1:12" ht="12.75">
      <c r="A17" s="210"/>
      <c r="B17" s="219" t="s">
        <v>103</v>
      </c>
      <c r="C17" s="211"/>
      <c r="D17" s="220">
        <f>$D$19*E17</f>
        <v>49564.158864426594</v>
      </c>
      <c r="E17" s="221">
        <f>'Flik 8 KTHgem_kostn'!J42</f>
        <v>0.3242269374602271</v>
      </c>
      <c r="F17" s="222"/>
      <c r="G17" s="220"/>
      <c r="H17" s="223"/>
      <c r="K17" s="317" t="s">
        <v>287</v>
      </c>
      <c r="L17" s="318">
        <v>152868726</v>
      </c>
    </row>
    <row r="18" spans="1:8" ht="12.75">
      <c r="A18" s="211"/>
      <c r="B18" s="224" t="s">
        <v>26</v>
      </c>
      <c r="C18" s="225"/>
      <c r="D18" s="226">
        <f>$D$19*E18</f>
        <v>12790.145907504844</v>
      </c>
      <c r="E18" s="227">
        <f>'Flik 8 KTHgem_kostn'!L42</f>
        <v>0.08366751161061449</v>
      </c>
      <c r="F18" s="228"/>
      <c r="G18" s="225"/>
      <c r="H18" s="229"/>
    </row>
    <row r="19" spans="1:8" ht="12.75">
      <c r="A19" s="211"/>
      <c r="B19" s="211" t="s">
        <v>9</v>
      </c>
      <c r="C19" s="220"/>
      <c r="D19" s="220">
        <f>L17/1000</f>
        <v>152868.726</v>
      </c>
      <c r="E19" s="222">
        <f>SUM(E14:E18)</f>
        <v>0.9999999999999999</v>
      </c>
      <c r="F19" s="230"/>
      <c r="G19" s="319">
        <f>L27/1000</f>
        <v>42055.42778333277</v>
      </c>
      <c r="H19" s="285">
        <f>G19/D19</f>
        <v>0.2751081197820199</v>
      </c>
    </row>
    <row r="20" spans="1:8" ht="37.5" customHeight="1">
      <c r="A20" s="210"/>
      <c r="B20" s="211"/>
      <c r="C20" s="211"/>
      <c r="D20" s="211"/>
      <c r="E20" s="211"/>
      <c r="G20" s="231" t="s">
        <v>176</v>
      </c>
      <c r="H20" s="231"/>
    </row>
    <row r="21" spans="1:8" ht="12.75">
      <c r="A21" s="232"/>
      <c r="G21" s="188"/>
      <c r="H21" s="233"/>
    </row>
    <row r="22" spans="1:12" ht="12.75">
      <c r="A22" s="232" t="s">
        <v>40</v>
      </c>
      <c r="C22" s="211"/>
      <c r="D22" s="212" t="s">
        <v>100</v>
      </c>
      <c r="E22" s="212"/>
      <c r="G22" s="188"/>
      <c r="H22" s="233"/>
      <c r="K22" s="315" t="s">
        <v>289</v>
      </c>
      <c r="L22" s="316"/>
    </row>
    <row r="23" spans="2:12" ht="12.75">
      <c r="B23" s="213" t="s">
        <v>22</v>
      </c>
      <c r="C23" s="214"/>
      <c r="D23" s="215">
        <f>$D$28*E23</f>
        <v>6276.808298304</v>
      </c>
      <c r="E23" s="216">
        <f>'Flik 9 Skol o Avd gemen_kostn'!C15</f>
        <v>1</v>
      </c>
      <c r="F23" s="214"/>
      <c r="G23" s="215"/>
      <c r="H23" s="234"/>
      <c r="K23" s="315" t="s">
        <v>290</v>
      </c>
      <c r="L23" s="316"/>
    </row>
    <row r="24" spans="2:12" ht="12.75">
      <c r="B24" s="219" t="str">
        <f>B15</f>
        <v>Utbildning-forskning</v>
      </c>
      <c r="C24" s="211"/>
      <c r="D24" s="220">
        <f>$D$28*E24</f>
        <v>0</v>
      </c>
      <c r="E24" s="221">
        <f>'Flik 9 Skol o Avd gemen_kostn'!E15</f>
        <v>0</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152868726</v>
      </c>
    </row>
    <row r="26" spans="2:12" ht="12.75">
      <c r="B26" s="219" t="str">
        <f>B17</f>
        <v>Infrastruktur-service</v>
      </c>
      <c r="C26" s="211"/>
      <c r="D26" s="220">
        <f>$D$28*E26</f>
        <v>0</v>
      </c>
      <c r="E26" s="221">
        <f>'Flik 9 Skol o Avd gemen_kostn'!I15</f>
        <v>0</v>
      </c>
      <c r="F26" s="211"/>
      <c r="G26" s="220"/>
      <c r="H26" s="223"/>
      <c r="K26" s="317" t="s">
        <v>153</v>
      </c>
      <c r="L26" s="318">
        <v>145001730</v>
      </c>
    </row>
    <row r="27" spans="1:12" ht="12.75">
      <c r="A27" s="232"/>
      <c r="B27" s="224" t="str">
        <f>B18</f>
        <v>Bibliotek</v>
      </c>
      <c r="C27" s="225"/>
      <c r="D27" s="226">
        <f>$D$28*E27</f>
        <v>0</v>
      </c>
      <c r="E27" s="227">
        <f>'Flik 9 Skol o Avd gemen_kostn'!K15</f>
        <v>0</v>
      </c>
      <c r="F27" s="225"/>
      <c r="G27" s="226"/>
      <c r="H27" s="229"/>
      <c r="K27" s="317" t="s">
        <v>285</v>
      </c>
      <c r="L27" s="318">
        <v>42055427.78333277</v>
      </c>
    </row>
    <row r="28" spans="2:12" ht="12.75">
      <c r="B28" s="211" t="s">
        <v>9</v>
      </c>
      <c r="C28" s="211"/>
      <c r="D28" s="220">
        <f>'Flik 9 Skol o Avd gemen_kostn'!M14</f>
        <v>6276.808298304</v>
      </c>
      <c r="E28" s="222">
        <f>SUM(E23:E27)</f>
        <v>1</v>
      </c>
      <c r="F28" s="220"/>
      <c r="G28" s="241">
        <f>L28/1000</f>
        <v>1844.8093284396457</v>
      </c>
      <c r="H28" s="285">
        <f>G28/D28</f>
        <v>0.2939088212934773</v>
      </c>
      <c r="K28" s="317" t="s">
        <v>286</v>
      </c>
      <c r="L28" s="318">
        <v>1844809.3284396457</v>
      </c>
    </row>
    <row r="29" spans="2:8" ht="38.25">
      <c r="B29" s="211"/>
      <c r="C29" s="211"/>
      <c r="D29" s="220"/>
      <c r="E29" s="222"/>
      <c r="F29" s="211"/>
      <c r="G29" s="290" t="s">
        <v>215</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1801.8338521344</v>
      </c>
      <c r="E32" s="216">
        <f>'Flik 9 Skol o Avd gemen_kostn'!C48</f>
        <v>0.27228541774571535</v>
      </c>
      <c r="F32" s="214"/>
      <c r="G32" s="215"/>
      <c r="H32" s="237"/>
      <c r="I32" s="238"/>
    </row>
    <row r="33" spans="1:9" ht="12.75">
      <c r="A33" s="232"/>
      <c r="B33" s="219" t="str">
        <f>B24</f>
        <v>Utbildning-forskning</v>
      </c>
      <c r="C33" s="211"/>
      <c r="D33" s="220">
        <f>$D$37*E33</f>
        <v>0</v>
      </c>
      <c r="E33" s="221">
        <f>'Flik 9 Skol o Avd gemen_kostn'!E48</f>
        <v>0</v>
      </c>
      <c r="F33" s="211"/>
      <c r="G33" s="220"/>
      <c r="H33" s="239"/>
      <c r="I33" s="238"/>
    </row>
    <row r="34" spans="2:9" ht="12.75">
      <c r="B34" s="219" t="str">
        <f>B25</f>
        <v>Ekonomi-personal</v>
      </c>
      <c r="C34" s="211"/>
      <c r="D34" s="220">
        <f>$D$37*E34</f>
        <v>0</v>
      </c>
      <c r="E34" s="221">
        <f>'Flik 9 Skol o Avd gemen_kostn'!G48</f>
        <v>0</v>
      </c>
      <c r="F34" s="211"/>
      <c r="G34" s="220"/>
      <c r="H34" s="239"/>
      <c r="I34" s="238"/>
    </row>
    <row r="35" spans="2:9" ht="12.75">
      <c r="B35" s="219" t="str">
        <f>B26</f>
        <v>Infrastruktur-service</v>
      </c>
      <c r="C35" s="211"/>
      <c r="D35" s="220">
        <f>$D$37*E35</f>
        <v>4815.6114266176</v>
      </c>
      <c r="E35" s="221">
        <f>'Flik 9 Skol o Avd gemen_kostn'!I48</f>
        <v>0.7277145822542846</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6617.445278752</v>
      </c>
      <c r="E37" s="222">
        <f>SUM(E32:E36)</f>
        <v>1</v>
      </c>
      <c r="G37" s="241">
        <f>D37</f>
        <v>6617.445278752</v>
      </c>
      <c r="H37" s="242">
        <f>D37/G37</f>
        <v>1</v>
      </c>
      <c r="I37" s="238"/>
      <c r="J37" s="188"/>
    </row>
    <row r="38" spans="2:8" ht="25.5">
      <c r="B38" s="211"/>
      <c r="C38" s="211"/>
      <c r="D38" s="220"/>
      <c r="E38" s="220"/>
      <c r="G38" s="231" t="s">
        <v>177</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42055.42778333277</v>
      </c>
      <c r="E41" s="248">
        <f>D41/D48</f>
        <v>0.2900339725831738</v>
      </c>
      <c r="F41" s="208"/>
      <c r="G41" s="188"/>
      <c r="H41" s="243"/>
      <c r="I41" s="208"/>
      <c r="J41" s="208"/>
      <c r="K41" s="208"/>
    </row>
    <row r="42" spans="2:8" ht="12.75">
      <c r="B42" s="219" t="s">
        <v>106</v>
      </c>
      <c r="C42" s="211"/>
      <c r="D42" s="220">
        <f>G28</f>
        <v>1844.8093284396457</v>
      </c>
      <c r="E42" s="249">
        <f>D42/D48</f>
        <v>0.012722671160127852</v>
      </c>
      <c r="G42" s="188"/>
      <c r="H42" s="243"/>
    </row>
    <row r="43" spans="2:8" ht="12.75">
      <c r="B43" s="224" t="s">
        <v>107</v>
      </c>
      <c r="C43" s="225"/>
      <c r="D43" s="226">
        <f>G37</f>
        <v>6617.445278752</v>
      </c>
      <c r="E43" s="250">
        <f>D43/D48</f>
        <v>0.04563700914983566</v>
      </c>
      <c r="G43" s="188"/>
      <c r="H43" s="243"/>
    </row>
    <row r="44" spans="2:8" ht="12.75">
      <c r="B44" s="208" t="s">
        <v>9</v>
      </c>
      <c r="D44" s="188">
        <f>SUM(D41:D43)</f>
        <v>50517.68239052442</v>
      </c>
      <c r="E44" s="243">
        <f>SUM(E41:E43)</f>
        <v>0.34839365289313734</v>
      </c>
      <c r="G44" s="188"/>
      <c r="H44" s="243"/>
    </row>
    <row r="45" spans="4:5" ht="12.75">
      <c r="D45" s="188"/>
      <c r="E45" s="230"/>
    </row>
    <row r="46" spans="4:5" ht="12.75">
      <c r="D46" s="188"/>
      <c r="E46" s="230"/>
    </row>
    <row r="47" spans="2:10" ht="12.75">
      <c r="B47" s="208" t="s">
        <v>152</v>
      </c>
      <c r="D47" s="320">
        <f>L25/1000</f>
        <v>152868.726</v>
      </c>
      <c r="E47" s="230"/>
      <c r="I47" s="232"/>
      <c r="J47" s="232"/>
    </row>
    <row r="48" spans="2:11" ht="12.75">
      <c r="B48" s="208" t="s">
        <v>153</v>
      </c>
      <c r="D48" s="321">
        <f>L26/1000</f>
        <v>145001.73</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249</v>
      </c>
      <c r="B3" s="92"/>
      <c r="C3" s="92"/>
      <c r="D3" s="59" t="s">
        <v>184</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248</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315</v>
      </c>
      <c r="B8" s="65" t="s">
        <v>117</v>
      </c>
      <c r="C8" s="394" t="s">
        <v>22</v>
      </c>
      <c r="D8" s="395"/>
      <c r="E8" s="394" t="s">
        <v>118</v>
      </c>
      <c r="F8" s="395"/>
      <c r="G8" s="394" t="s">
        <v>119</v>
      </c>
      <c r="H8" s="395"/>
      <c r="I8" s="394" t="s">
        <v>120</v>
      </c>
      <c r="J8" s="395"/>
      <c r="K8" s="394" t="s">
        <v>26</v>
      </c>
      <c r="L8" s="395"/>
      <c r="M8" s="394" t="s">
        <v>9</v>
      </c>
      <c r="N8" s="395"/>
    </row>
    <row r="9" spans="1:14" ht="12.75">
      <c r="A9" s="66" t="s">
        <v>292</v>
      </c>
      <c r="B9" s="94" t="s">
        <v>121</v>
      </c>
      <c r="C9" s="67" t="s">
        <v>185</v>
      </c>
      <c r="D9" s="261" t="s">
        <v>186</v>
      </c>
      <c r="E9" s="67" t="s">
        <v>185</v>
      </c>
      <c r="F9" s="261" t="s">
        <v>186</v>
      </c>
      <c r="G9" s="67" t="s">
        <v>185</v>
      </c>
      <c r="H9" s="261" t="s">
        <v>186</v>
      </c>
      <c r="I9" s="67" t="s">
        <v>185</v>
      </c>
      <c r="J9" s="261" t="s">
        <v>186</v>
      </c>
      <c r="K9" s="67" t="s">
        <v>185</v>
      </c>
      <c r="L9" s="261" t="s">
        <v>186</v>
      </c>
      <c r="M9" s="67" t="s">
        <v>185</v>
      </c>
      <c r="N9" s="261" t="s">
        <v>186</v>
      </c>
    </row>
    <row r="10" spans="1:14" ht="12.75">
      <c r="A10" s="69"/>
      <c r="B10" s="325"/>
      <c r="C10" s="326"/>
      <c r="D10" s="327"/>
      <c r="E10" s="326"/>
      <c r="F10" s="327"/>
      <c r="G10" s="326"/>
      <c r="H10" s="327"/>
      <c r="I10" s="326"/>
      <c r="J10" s="327"/>
      <c r="K10" s="326"/>
      <c r="L10" s="327"/>
      <c r="M10" s="325"/>
      <c r="N10" s="328"/>
    </row>
    <row r="11" spans="1:14" ht="12.75">
      <c r="A11" s="262" t="s">
        <v>295</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318</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296</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307</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297</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298</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299</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300</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301</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302</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303</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304</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308</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309</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305</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306</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282</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293</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294</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319</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320</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321</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322</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323</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324</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325</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326</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316</v>
      </c>
      <c r="B39" s="371">
        <v>34897</v>
      </c>
      <c r="C39" s="335"/>
      <c r="D39" s="335"/>
      <c r="E39" s="335"/>
      <c r="F39" s="335"/>
      <c r="G39" s="334"/>
      <c r="H39" s="334"/>
      <c r="I39" s="334"/>
      <c r="J39" s="334"/>
      <c r="K39" s="334"/>
      <c r="L39" s="334"/>
      <c r="M39" s="373">
        <v>20075</v>
      </c>
      <c r="N39" s="376">
        <v>14822</v>
      </c>
    </row>
    <row r="40" spans="1:14" ht="12.75">
      <c r="A40" s="365" t="s">
        <v>317</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328</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327</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Seija Liedes</cp:lastModifiedBy>
  <cp:lastPrinted>2015-12-15T12:48:54Z</cp:lastPrinted>
  <dcterms:created xsi:type="dcterms:W3CDTF">2008-04-04T08:19:24Z</dcterms:created>
  <dcterms:modified xsi:type="dcterms:W3CDTF">2024-02-05T08:44:07Z</dcterms:modified>
  <cp:category/>
  <cp:version/>
  <cp:contentType/>
  <cp:contentStatus/>
</cp:coreProperties>
</file>