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ug.kth.se\dfs\home\s\t\stelag\appdata\xp.V2\Documents\Avtal\Lokalt KTH\Lärare\Efter avtalen är klara\Gruppen\Mot webben hösten 23\"/>
    </mc:Choice>
  </mc:AlternateContent>
  <bookViews>
    <workbookView xWindow="0" yWindow="0" windowWidth="19180" windowHeight="6740" tabRatio="958"/>
  </bookViews>
  <sheets>
    <sheet name="Adjunkt" sheetId="36" r:id="rId1"/>
    <sheet name="Mall" sheetId="34" r:id="rId2"/>
    <sheet name="Resurs" sheetId="3" r:id="rId3"/>
    <sheet name="Faktorer" sheetId="27" r:id="rId4"/>
  </sheets>
  <definedNames>
    <definedName name="kalle" comment="Listruta kursnr">#REF!</definedName>
    <definedName name="Listruta_kurs" comment="Listruta kursnr">#REF!</definedName>
    <definedName name="_xlnm.Print_Area" localSheetId="0">Adjunkt!$A$1:$L$59</definedName>
    <definedName name="_xlnm.Print_Area" localSheetId="1">Mall!$A$1:$L$59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6" i="36" l="1"/>
  <c r="D56" i="36" s="1"/>
  <c r="D55" i="36"/>
  <c r="C55" i="36"/>
  <c r="E32" i="36"/>
  <c r="C32" i="36"/>
  <c r="C31" i="36"/>
  <c r="E31" i="36" s="1"/>
  <c r="K27" i="36"/>
  <c r="J26" i="36"/>
  <c r="I26" i="36"/>
  <c r="H26" i="36"/>
  <c r="H25" i="36"/>
  <c r="H24" i="36"/>
  <c r="H23" i="36"/>
  <c r="J21" i="36"/>
  <c r="I21" i="36"/>
  <c r="H21" i="36"/>
  <c r="H20" i="36"/>
  <c r="H19" i="36"/>
  <c r="H18" i="36"/>
  <c r="K17" i="36"/>
  <c r="J16" i="36"/>
  <c r="I16" i="36"/>
  <c r="H16" i="36"/>
  <c r="H15" i="36"/>
  <c r="H14" i="36"/>
  <c r="H13" i="36"/>
  <c r="K12" i="36"/>
  <c r="J11" i="36"/>
  <c r="I11" i="36"/>
  <c r="H11" i="36"/>
  <c r="J10" i="36"/>
  <c r="I10" i="36"/>
  <c r="H10" i="36"/>
  <c r="H9" i="36"/>
  <c r="H8" i="36"/>
  <c r="J6" i="36"/>
  <c r="K7" i="36" s="1"/>
  <c r="I6" i="36"/>
  <c r="J7" i="36" s="1"/>
  <c r="H6" i="36"/>
  <c r="I25" i="36" l="1"/>
  <c r="J25" i="36"/>
  <c r="L7" i="36"/>
  <c r="B28" i="27" l="1"/>
  <c r="C56" i="34"/>
  <c r="D56" i="34" s="1"/>
  <c r="D55" i="34"/>
  <c r="C55" i="34" s="1"/>
  <c r="K12" i="34"/>
  <c r="I24" i="34"/>
  <c r="I25" i="34"/>
  <c r="I26" i="34"/>
  <c r="I23" i="34"/>
  <c r="I19" i="34"/>
  <c r="I20" i="34"/>
  <c r="I21" i="34"/>
  <c r="I18" i="34"/>
  <c r="I14" i="34"/>
  <c r="I15" i="34"/>
  <c r="I16" i="34"/>
  <c r="I13" i="34"/>
  <c r="J13" i="34"/>
  <c r="I11" i="34"/>
  <c r="J11" i="34"/>
  <c r="I10" i="34"/>
  <c r="J10" i="34"/>
  <c r="I9" i="34"/>
  <c r="I8" i="34"/>
  <c r="I6" i="34"/>
  <c r="J7" i="34" s="1"/>
  <c r="J6" i="34"/>
  <c r="K7" i="34" s="1"/>
  <c r="L7" i="34" s="1"/>
  <c r="H6" i="34"/>
  <c r="H8" i="34"/>
  <c r="H9" i="34"/>
  <c r="H10" i="34"/>
  <c r="H11" i="34"/>
  <c r="H13" i="34"/>
  <c r="H14" i="34"/>
  <c r="H15" i="34"/>
  <c r="H16" i="34"/>
  <c r="H18" i="34"/>
  <c r="H19" i="34"/>
  <c r="H20" i="34"/>
  <c r="H21" i="34"/>
  <c r="H23" i="34"/>
  <c r="H24" i="34"/>
  <c r="H25" i="34"/>
  <c r="H26" i="34"/>
  <c r="B203" i="3" l="1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42" i="3"/>
  <c r="B52" i="3"/>
  <c r="B32" i="3"/>
  <c r="B37" i="3"/>
  <c r="B57" i="3"/>
  <c r="B82" i="3"/>
  <c r="B67" i="3"/>
  <c r="B27" i="3"/>
  <c r="B61" i="3"/>
  <c r="B62" i="3"/>
  <c r="B22" i="3"/>
  <c r="B19" i="3"/>
  <c r="B77" i="3"/>
  <c r="B17" i="3"/>
  <c r="B122" i="3"/>
  <c r="B72" i="3"/>
  <c r="B44" i="3"/>
  <c r="B102" i="3"/>
  <c r="B20" i="3"/>
  <c r="B46" i="3"/>
  <c r="B25" i="3"/>
  <c r="B36" i="3"/>
  <c r="B35" i="3"/>
  <c r="K17" i="34"/>
  <c r="K22" i="34"/>
  <c r="K27" i="34"/>
  <c r="E31" i="34"/>
  <c r="E32" i="34"/>
  <c r="C32" i="34"/>
  <c r="C31" i="34"/>
  <c r="J26" i="34"/>
  <c r="J25" i="34"/>
  <c r="J24" i="34"/>
  <c r="J23" i="34"/>
  <c r="J21" i="34"/>
  <c r="J20" i="34"/>
  <c r="J19" i="34"/>
  <c r="J18" i="34"/>
  <c r="J16" i="34"/>
  <c r="J15" i="34"/>
  <c r="J14" i="34"/>
  <c r="J17" i="34" s="1"/>
  <c r="J9" i="34"/>
  <c r="J8" i="34"/>
  <c r="J12" i="34" s="1"/>
  <c r="B92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1" i="3"/>
  <c r="B100" i="3"/>
  <c r="B99" i="3"/>
  <c r="B98" i="3"/>
  <c r="B97" i="3"/>
  <c r="B96" i="3"/>
  <c r="B95" i="3"/>
  <c r="B94" i="3"/>
  <c r="B93" i="3"/>
  <c r="B91" i="3"/>
  <c r="B90" i="3"/>
  <c r="B89" i="3"/>
  <c r="B88" i="3"/>
  <c r="B87" i="3"/>
  <c r="B86" i="3"/>
  <c r="B85" i="3"/>
  <c r="B84" i="3"/>
  <c r="B83" i="3"/>
  <c r="B81" i="3"/>
  <c r="B80" i="3"/>
  <c r="B79" i="3"/>
  <c r="B78" i="3"/>
  <c r="B76" i="3"/>
  <c r="B75" i="3"/>
  <c r="B74" i="3"/>
  <c r="B73" i="3"/>
  <c r="B71" i="3"/>
  <c r="B70" i="3"/>
  <c r="B69" i="3"/>
  <c r="B68" i="3"/>
  <c r="B66" i="3"/>
  <c r="B65" i="3"/>
  <c r="B64" i="3"/>
  <c r="B63" i="3"/>
  <c r="B60" i="3"/>
  <c r="B59" i="3"/>
  <c r="B58" i="3"/>
  <c r="B56" i="3"/>
  <c r="B55" i="3"/>
  <c r="B54" i="3"/>
  <c r="B53" i="3"/>
  <c r="B51" i="3"/>
  <c r="B50" i="3"/>
  <c r="B49" i="3"/>
  <c r="B48" i="3"/>
  <c r="B47" i="3"/>
  <c r="B45" i="3"/>
  <c r="B43" i="3"/>
  <c r="B41" i="3"/>
  <c r="B40" i="3"/>
  <c r="B39" i="3"/>
  <c r="B38" i="3"/>
  <c r="B34" i="3"/>
  <c r="B33" i="3"/>
  <c r="B31" i="3"/>
  <c r="B30" i="3"/>
  <c r="B29" i="3"/>
  <c r="B28" i="3"/>
  <c r="B26" i="3"/>
  <c r="B24" i="3"/>
  <c r="B23" i="3"/>
  <c r="B21" i="3"/>
  <c r="B18" i="3"/>
  <c r="B16" i="3"/>
  <c r="B15" i="3"/>
  <c r="B14" i="3"/>
  <c r="B13" i="3"/>
  <c r="B12" i="3"/>
  <c r="I20" i="36" l="1"/>
  <c r="J20" i="36"/>
  <c r="I14" i="36"/>
  <c r="J14" i="36"/>
  <c r="J8" i="36"/>
  <c r="J12" i="36" s="1"/>
  <c r="I13" i="36"/>
  <c r="J13" i="36"/>
  <c r="J17" i="36" s="1"/>
  <c r="L17" i="36" s="1"/>
  <c r="I8" i="36"/>
  <c r="I18" i="36"/>
  <c r="J18" i="36"/>
  <c r="L12" i="34"/>
  <c r="L17" i="34"/>
  <c r="J23" i="36"/>
  <c r="I23" i="36"/>
  <c r="J15" i="36"/>
  <c r="I15" i="36"/>
  <c r="J9" i="36"/>
  <c r="I9" i="36"/>
  <c r="I19" i="36"/>
  <c r="J24" i="36"/>
  <c r="I24" i="36"/>
  <c r="J19" i="36"/>
  <c r="J22" i="34"/>
  <c r="J27" i="34"/>
  <c r="L27" i="34" s="1"/>
  <c r="L22" i="34"/>
  <c r="C54" i="34" l="1"/>
  <c r="D54" i="34" s="1"/>
  <c r="J27" i="36"/>
  <c r="L27" i="36" s="1"/>
  <c r="J22" i="36"/>
  <c r="L22" i="36" s="1"/>
  <c r="L12" i="36"/>
  <c r="L47" i="36" s="1"/>
  <c r="C57" i="36" s="1"/>
  <c r="D57" i="36" s="1"/>
  <c r="C54" i="36"/>
  <c r="L47" i="34"/>
  <c r="C57" i="34" l="1"/>
  <c r="D57" i="34" s="1"/>
  <c r="D58" i="34" s="1"/>
  <c r="L59" i="34" s="1"/>
  <c r="D54" i="36"/>
  <c r="D58" i="36" s="1"/>
  <c r="C58" i="36"/>
  <c r="C59" i="36" s="1"/>
  <c r="C58" i="34"/>
  <c r="C59" i="34" s="1"/>
  <c r="D59" i="34"/>
  <c r="L59" i="36" l="1"/>
  <c r="D59" i="36"/>
</calcChain>
</file>

<file path=xl/sharedStrings.xml><?xml version="1.0" encoding="utf-8"?>
<sst xmlns="http://schemas.openxmlformats.org/spreadsheetml/2006/main" count="229" uniqueCount="142">
  <si>
    <t>Duty plan 22-23</t>
  </si>
  <si>
    <t>Employee</t>
  </si>
  <si>
    <t>Created: 220509</t>
  </si>
  <si>
    <t>Teaching</t>
  </si>
  <si>
    <t>Revised: 220912, 2305XX</t>
  </si>
  <si>
    <t>Id</t>
  </si>
  <si>
    <t>Course name</t>
  </si>
  <si>
    <t xml:space="preserve"> HP</t>
  </si>
  <si>
    <t>Class</t>
  </si>
  <si>
    <t># stud.</t>
  </si>
  <si>
    <t>% of</t>
  </si>
  <si>
    <t>type</t>
  </si>
  <si>
    <t>(factor)</t>
  </si>
  <si>
    <t>(100%)</t>
  </si>
  <si>
    <t>Plan</t>
  </si>
  <si>
    <t>Actual</t>
  </si>
  <si>
    <t>Share with/Notes</t>
  </si>
  <si>
    <t>Total P0</t>
  </si>
  <si>
    <t>HF1005</t>
  </si>
  <si>
    <t>Informations och Ingenjörsmetodik</t>
  </si>
  <si>
    <t>HING</t>
  </si>
  <si>
    <t>Åk 1</t>
  </si>
  <si>
    <t>60% NN</t>
  </si>
  <si>
    <t>HI1032</t>
  </si>
  <si>
    <t>Kommunikationssystem</t>
  </si>
  <si>
    <t>TIDAA</t>
  </si>
  <si>
    <t>Åk 3</t>
  </si>
  <si>
    <t>Total P1</t>
  </si>
  <si>
    <t>15% NN, 10% NN, 10% NN, 10% NN</t>
  </si>
  <si>
    <t>Mobila applikationer och trådlösa nät</t>
  </si>
  <si>
    <t>Åk 2</t>
  </si>
  <si>
    <t>85% NN</t>
  </si>
  <si>
    <t>HI2002</t>
  </si>
  <si>
    <t>Routing i IP-nät</t>
  </si>
  <si>
    <t>Total P2</t>
  </si>
  <si>
    <t>HE1033</t>
  </si>
  <si>
    <t>Kommunikationsnät</t>
  </si>
  <si>
    <t>40% NN</t>
  </si>
  <si>
    <t>HE1037</t>
  </si>
  <si>
    <t>Tele- och Datakommunikation</t>
  </si>
  <si>
    <t>TIMEL</t>
  </si>
  <si>
    <t>20% NN. 10%NN</t>
  </si>
  <si>
    <t>HI1035</t>
  </si>
  <si>
    <t>Mobil kommunikation och trådlösa nät</t>
  </si>
  <si>
    <t>Total P3</t>
  </si>
  <si>
    <t>HI111X</t>
  </si>
  <si>
    <t>Examensarbete inom Datateknik</t>
  </si>
  <si>
    <t>10% NN</t>
  </si>
  <si>
    <t>HT100X</t>
  </si>
  <si>
    <t>Examensarbete inom Teknik &amp; Ekonomi</t>
  </si>
  <si>
    <t>T&amp;E</t>
  </si>
  <si>
    <t>Total P4</t>
  </si>
  <si>
    <t>Thesis</t>
  </si>
  <si>
    <t>Roadmap</t>
  </si>
  <si>
    <t>Type</t>
  </si>
  <si>
    <t>Hours</t>
  </si>
  <si>
    <t>#</t>
  </si>
  <si>
    <t>Total</t>
  </si>
  <si>
    <t>+1</t>
  </si>
  <si>
    <t>NN tar över T&amp;E exjobb</t>
  </si>
  <si>
    <t>Examensarbete 15hp</t>
  </si>
  <si>
    <t>+2</t>
  </si>
  <si>
    <t>Fortbildning routing</t>
  </si>
  <si>
    <t>+3</t>
  </si>
  <si>
    <t>5G?</t>
  </si>
  <si>
    <t>Research</t>
  </si>
  <si>
    <t>Description</t>
  </si>
  <si>
    <t>Part of full time (%)</t>
  </si>
  <si>
    <t>Funded (%)</t>
  </si>
  <si>
    <t>Other commitments</t>
  </si>
  <si>
    <t>Competence development</t>
  </si>
  <si>
    <t>Resurs (h)</t>
  </si>
  <si>
    <t>Doma, pedagogical, leadership, manager, other</t>
  </si>
  <si>
    <t>School/Department/division meetings (norm 80 tim)</t>
  </si>
  <si>
    <t>Course development beyond maintanace/New at course</t>
  </si>
  <si>
    <t>PA 15%</t>
  </si>
  <si>
    <t>SPOC Sisco Network Academy</t>
  </si>
  <si>
    <t>Nätverkslabbet</t>
  </si>
  <si>
    <t>Summary</t>
  </si>
  <si>
    <t>Procent</t>
  </si>
  <si>
    <t>Reserach</t>
  </si>
  <si>
    <t>Other comittments</t>
  </si>
  <si>
    <t>Competens development</t>
  </si>
  <si>
    <t>Duty</t>
  </si>
  <si>
    <t>Overtime</t>
  </si>
  <si>
    <t>Created: VT22</t>
  </si>
  <si>
    <t>Reviced: HT22, VT23</t>
  </si>
  <si>
    <t>Resurstilldelning</t>
  </si>
  <si>
    <t>Antal stud.</t>
  </si>
  <si>
    <t>Mall för resurstilldelning gällande undervisning på MTH baserad på beslut H-2015-0412.</t>
  </si>
  <si>
    <t>Version: 2.2</t>
  </si>
  <si>
    <t xml:space="preserve">Resursen baseras på ett utlägg av 8 timmar/ hp vid kursfaktor 1 </t>
  </si>
  <si>
    <t>Detta resulterar i 60 undervisningstimmar som genererar 60 timmar förberedelse och 60 timmar examination</t>
  </si>
  <si>
    <t>Resurs för en kurs kan utöver normaltilldelning även justeras (upp och ner) utifrån t.ex.:</t>
  </si>
  <si>
    <t>Antalet laborationsmoment</t>
  </si>
  <si>
    <t>Antal gånger läraren haft kursen</t>
  </si>
  <si>
    <t>Om kursen är ny på skolan</t>
  </si>
  <si>
    <t>Delningar i laborationer, övningar</t>
  </si>
  <si>
    <t>Antalet examinationsmoment</t>
  </si>
  <si>
    <t>Resurs</t>
  </si>
  <si>
    <t>Basresurs utgår ifrån kurs på 7,5 hp</t>
  </si>
  <si>
    <t>Förb</t>
  </si>
  <si>
    <t>Genomf</t>
  </si>
  <si>
    <t>Examination</t>
  </si>
  <si>
    <t>klocktimmar</t>
  </si>
  <si>
    <t>Arbetsinsatsen ökas snittmässigt med:</t>
  </si>
  <si>
    <t xml:space="preserve"> 0,5 tim förb samt 1,5 tim exam / student</t>
  </si>
  <si>
    <t>Resurs =</t>
  </si>
  <si>
    <t>60+60+60+(1,5+0,5)*n</t>
  </si>
  <si>
    <t>där "n" är antalet studenter</t>
  </si>
  <si>
    <t>En kurs med 30 stud och 7,5hp ger: 180+2*30 = 240h</t>
  </si>
  <si>
    <t xml:space="preserve">I kurser med mycket få studenter måste genomförandesättet effektiviseras väsentligt och en fast resursskala används istället. </t>
  </si>
  <si>
    <t>Årsarbetstid</t>
  </si>
  <si>
    <t>I statlig tjänst varierar årsarbetstiden beroende på ålder enligt följande:</t>
  </si>
  <si>
    <t>Ålder</t>
  </si>
  <si>
    <t>&lt;29</t>
  </si>
  <si>
    <t>30-39</t>
  </si>
  <si>
    <t>40&lt;</t>
  </si>
  <si>
    <t xml:space="preserve">Vid deltidsanställning räknas årsarbetstiden ut i förhållande till procenten. </t>
  </si>
  <si>
    <t>En person som har 50% tjänst på MTH och är 38år får årsarbetstiden 1732h * 50% = 866h</t>
  </si>
  <si>
    <t>Typ av kurs</t>
  </si>
  <si>
    <t>Kursfaktor</t>
  </si>
  <si>
    <t>Eko/MoA</t>
  </si>
  <si>
    <t>Tbas</t>
  </si>
  <si>
    <t>Åk 4</t>
  </si>
  <si>
    <t>Åk 5</t>
  </si>
  <si>
    <t>Resurs för examensarbete</t>
  </si>
  <si>
    <t>Examensarbete 30hp</t>
  </si>
  <si>
    <t>Intäkter</t>
  </si>
  <si>
    <t>HST</t>
  </si>
  <si>
    <t>old</t>
  </si>
  <si>
    <t>HPR</t>
  </si>
  <si>
    <t>Kostnader</t>
  </si>
  <si>
    <t>Påslag</t>
  </si>
  <si>
    <t>Lektor</t>
  </si>
  <si>
    <t>Adjunkt</t>
  </si>
  <si>
    <t>Ph.D</t>
  </si>
  <si>
    <t>Assistent</t>
  </si>
  <si>
    <t>Konsultfaktor</t>
  </si>
  <si>
    <t>Utbildningsledare</t>
  </si>
  <si>
    <t>Programansvarig</t>
  </si>
  <si>
    <t>Grundutbilningsans.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</si>
</sst>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\ _k_r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u/>
      <sz val="8"/>
      <color indexed="12"/>
      <name val="Arial Narrow"/>
      <family val="2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b/>
      <sz val="8"/>
      <color theme="1"/>
      <name val="Calibri (Brödtext)"/>
    </font>
    <font>
      <sz val="11"/>
      <color theme="1"/>
      <name val="Calibri (Brödtext)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29">
    <xf numFmtId="0" fontId="0" fillId="0" borderId="0"/>
    <xf numFmtId="0" fontId="1" fillId="0" borderId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50">
    <xf numFmtId="0" fontId="0" fillId="0" borderId="0" xfId="0"/>
    <xf numFmtId="0" fontId="2" fillId="0" borderId="0" xfId="0" applyFont="1"/>
    <xf numFmtId="0" fontId="6" fillId="0" borderId="0" xfId="0" applyFont="1"/>
    <xf numFmtId="0" fontId="2" fillId="3" borderId="15" xfId="0" applyFont="1" applyFill="1" applyBorder="1"/>
    <xf numFmtId="0" fontId="2" fillId="3" borderId="4" xfId="0" applyFont="1" applyFill="1" applyBorder="1"/>
    <xf numFmtId="0" fontId="4" fillId="3" borderId="15" xfId="0" applyFont="1" applyFill="1" applyBorder="1"/>
    <xf numFmtId="0" fontId="2" fillId="3" borderId="5" xfId="0" applyFont="1" applyFill="1" applyBorder="1"/>
    <xf numFmtId="0" fontId="4" fillId="4" borderId="14" xfId="0" applyFont="1" applyFill="1" applyBorder="1"/>
    <xf numFmtId="0" fontId="2" fillId="4" borderId="18" xfId="0" applyFont="1" applyFill="1" applyBorder="1"/>
    <xf numFmtId="0" fontId="2" fillId="4" borderId="16" xfId="0" applyFont="1" applyFill="1" applyBorder="1"/>
    <xf numFmtId="0" fontId="2" fillId="4" borderId="7" xfId="0" applyFont="1" applyFill="1" applyBorder="1"/>
    <xf numFmtId="0" fontId="2" fillId="4" borderId="0" xfId="0" applyFont="1" applyFill="1"/>
    <xf numFmtId="0" fontId="2" fillId="4" borderId="13" xfId="0" applyFont="1" applyFill="1" applyBorder="1"/>
    <xf numFmtId="0" fontId="2" fillId="4" borderId="10" xfId="0" applyFont="1" applyFill="1" applyBorder="1"/>
    <xf numFmtId="0" fontId="2" fillId="4" borderId="19" xfId="0" applyFont="1" applyFill="1" applyBorder="1"/>
    <xf numFmtId="0" fontId="2" fillId="4" borderId="17" xfId="0" applyFont="1" applyFill="1" applyBorder="1"/>
    <xf numFmtId="0" fontId="2" fillId="4" borderId="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18" xfId="0" applyFont="1" applyFill="1" applyBorder="1"/>
    <xf numFmtId="0" fontId="2" fillId="3" borderId="16" xfId="0" applyFont="1" applyFill="1" applyBorder="1"/>
    <xf numFmtId="0" fontId="2" fillId="3" borderId="19" xfId="0" applyFont="1" applyFill="1" applyBorder="1"/>
    <xf numFmtId="0" fontId="2" fillId="3" borderId="17" xfId="0" applyFont="1" applyFill="1" applyBorder="1"/>
    <xf numFmtId="0" fontId="2" fillId="3" borderId="0" xfId="0" applyFont="1" applyFill="1"/>
    <xf numFmtId="0" fontId="2" fillId="3" borderId="13" xfId="0" applyFont="1" applyFill="1" applyBorder="1"/>
    <xf numFmtId="0" fontId="2" fillId="3" borderId="7" xfId="0" applyFont="1" applyFill="1" applyBorder="1"/>
    <xf numFmtId="0" fontId="16" fillId="4" borderId="7" xfId="0" applyFont="1" applyFill="1" applyBorder="1"/>
    <xf numFmtId="0" fontId="16" fillId="4" borderId="0" xfId="0" applyFont="1" applyFill="1"/>
    <xf numFmtId="0" fontId="4" fillId="4" borderId="7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2" borderId="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2" fontId="8" fillId="2" borderId="7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5" borderId="18" xfId="0" applyFont="1" applyFill="1" applyBorder="1"/>
    <xf numFmtId="0" fontId="2" fillId="5" borderId="16" xfId="0" applyFont="1" applyFill="1" applyBorder="1"/>
    <xf numFmtId="0" fontId="2" fillId="5" borderId="7" xfId="0" applyFont="1" applyFill="1" applyBorder="1"/>
    <xf numFmtId="0" fontId="2" fillId="5" borderId="0" xfId="0" applyFont="1" applyFill="1"/>
    <xf numFmtId="0" fontId="2" fillId="5" borderId="13" xfId="0" applyFont="1" applyFill="1" applyBorder="1"/>
    <xf numFmtId="0" fontId="2" fillId="5" borderId="7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0" xfId="0" applyFont="1" applyFill="1" applyBorder="1"/>
    <xf numFmtId="0" fontId="2" fillId="5" borderId="19" xfId="0" applyFont="1" applyFill="1" applyBorder="1"/>
    <xf numFmtId="0" fontId="2" fillId="5" borderId="17" xfId="0" applyFont="1" applyFill="1" applyBorder="1"/>
    <xf numFmtId="0" fontId="4" fillId="5" borderId="14" xfId="0" applyFont="1" applyFill="1" applyBorder="1"/>
    <xf numFmtId="0" fontId="4" fillId="5" borderId="7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0" fontId="0" fillId="0" borderId="20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9" xfId="0" applyBorder="1" applyAlignment="1">
      <alignment horizontal="center"/>
    </xf>
    <xf numFmtId="0" fontId="0" fillId="0" borderId="33" xfId="0" applyBorder="1"/>
    <xf numFmtId="0" fontId="0" fillId="0" borderId="26" xfId="0" applyBorder="1" applyAlignment="1">
      <alignment horizontal="center"/>
    </xf>
    <xf numFmtId="0" fontId="2" fillId="6" borderId="18" xfId="0" applyFont="1" applyFill="1" applyBorder="1"/>
    <xf numFmtId="0" fontId="2" fillId="6" borderId="16" xfId="0" applyFont="1" applyFill="1" applyBorder="1"/>
    <xf numFmtId="0" fontId="2" fillId="6" borderId="19" xfId="0" applyFont="1" applyFill="1" applyBorder="1"/>
    <xf numFmtId="0" fontId="2" fillId="6" borderId="17" xfId="0" applyFont="1" applyFill="1" applyBorder="1"/>
    <xf numFmtId="0" fontId="2" fillId="6" borderId="14" xfId="0" applyFont="1" applyFill="1" applyBorder="1"/>
    <xf numFmtId="0" fontId="2" fillId="6" borderId="10" xfId="0" applyFont="1" applyFill="1" applyBorder="1"/>
    <xf numFmtId="1" fontId="2" fillId="2" borderId="5" xfId="0" applyNumberFormat="1" applyFont="1" applyFill="1" applyBorder="1" applyAlignment="1">
      <alignment horizontal="center"/>
    </xf>
    <xf numFmtId="0" fontId="6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9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2" fillId="2" borderId="2" xfId="0" applyFont="1" applyFill="1" applyBorder="1" applyProtection="1">
      <protection locked="0"/>
    </xf>
    <xf numFmtId="0" fontId="12" fillId="2" borderId="46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Protection="1">
      <protection locked="0"/>
    </xf>
    <xf numFmtId="2" fontId="8" fillId="2" borderId="12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54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2" borderId="55" xfId="0" applyFont="1" applyFill="1" applyBorder="1" applyProtection="1">
      <protection locked="0"/>
    </xf>
    <xf numFmtId="0" fontId="2" fillId="2" borderId="41" xfId="0" applyFont="1" applyFill="1" applyBorder="1" applyProtection="1"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64" fontId="2" fillId="2" borderId="12" xfId="0" applyNumberFormat="1" applyFont="1" applyFill="1" applyBorder="1" applyAlignment="1" applyProtection="1">
      <alignment horizontal="center"/>
      <protection locked="0"/>
    </xf>
    <xf numFmtId="9" fontId="2" fillId="2" borderId="12" xfId="2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2" borderId="36" xfId="0" applyFont="1" applyFill="1" applyBorder="1" applyProtection="1">
      <protection locked="0"/>
    </xf>
    <xf numFmtId="0" fontId="10" fillId="2" borderId="37" xfId="0" applyFont="1" applyFill="1" applyBorder="1" applyProtection="1">
      <protection locked="0"/>
    </xf>
    <xf numFmtId="2" fontId="8" fillId="2" borderId="37" xfId="0" applyNumberFormat="1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8" fillId="2" borderId="0" xfId="0" applyFont="1" applyFill="1" applyProtection="1">
      <protection locked="0"/>
    </xf>
    <xf numFmtId="2" fontId="8" fillId="2" borderId="0" xfId="0" applyNumberFormat="1" applyFont="1" applyFill="1" applyProtection="1">
      <protection locked="0"/>
    </xf>
    <xf numFmtId="2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1" fontId="2" fillId="2" borderId="0" xfId="0" applyNumberFormat="1" applyFont="1" applyFill="1" applyProtection="1">
      <protection locked="0"/>
    </xf>
    <xf numFmtId="2" fontId="12" fillId="2" borderId="39" xfId="0" applyNumberFormat="1" applyFont="1" applyFill="1" applyBorder="1" applyAlignment="1" applyProtection="1">
      <alignment horizontal="center"/>
      <protection locked="0"/>
    </xf>
    <xf numFmtId="1" fontId="2" fillId="2" borderId="34" xfId="0" applyNumberFormat="1" applyFont="1" applyFill="1" applyBorder="1" applyAlignment="1" applyProtection="1">
      <alignment horizontal="center"/>
      <protection locked="0"/>
    </xf>
    <xf numFmtId="0" fontId="12" fillId="2" borderId="40" xfId="0" applyFont="1" applyFill="1" applyBorder="1" applyAlignment="1" applyProtection="1">
      <alignment horizontal="center"/>
      <protection locked="0"/>
    </xf>
    <xf numFmtId="9" fontId="14" fillId="2" borderId="42" xfId="2" applyFont="1" applyFill="1" applyBorder="1" applyAlignment="1" applyProtection="1">
      <alignment horizontal="center"/>
      <protection locked="0"/>
    </xf>
    <xf numFmtId="9" fontId="14" fillId="2" borderId="9" xfId="2" applyFont="1" applyFill="1" applyBorder="1" applyAlignment="1" applyProtection="1">
      <alignment horizontal="center"/>
      <protection locked="0"/>
    </xf>
    <xf numFmtId="9" fontId="14" fillId="2" borderId="26" xfId="2" applyFont="1" applyFill="1" applyBorder="1" applyAlignment="1" applyProtection="1">
      <alignment horizontal="center"/>
      <protection locked="0"/>
    </xf>
    <xf numFmtId="0" fontId="10" fillId="2" borderId="51" xfId="0" applyFont="1" applyFill="1" applyBorder="1" applyAlignment="1" applyProtection="1">
      <alignment horizontal="center"/>
      <protection locked="0"/>
    </xf>
    <xf numFmtId="2" fontId="8" fillId="2" borderId="0" xfId="0" applyNumberFormat="1" applyFont="1" applyFill="1" applyAlignment="1" applyProtection="1">
      <alignment horizontal="center"/>
      <protection locked="0"/>
    </xf>
    <xf numFmtId="0" fontId="5" fillId="2" borderId="40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1" fontId="2" fillId="2" borderId="4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2" borderId="34" xfId="0" applyNumberFormat="1" applyFont="1" applyFill="1" applyBorder="1" applyAlignment="1">
      <alignment horizontal="center"/>
    </xf>
    <xf numFmtId="1" fontId="14" fillId="2" borderId="22" xfId="0" applyNumberFormat="1" applyFont="1" applyFill="1" applyBorder="1"/>
    <xf numFmtId="9" fontId="14" fillId="2" borderId="24" xfId="0" applyNumberFormat="1" applyFont="1" applyFill="1" applyBorder="1"/>
    <xf numFmtId="1" fontId="14" fillId="2" borderId="12" xfId="0" applyNumberFormat="1" applyFont="1" applyFill="1" applyBorder="1"/>
    <xf numFmtId="9" fontId="14" fillId="2" borderId="9" xfId="0" applyNumberFormat="1" applyFont="1" applyFill="1" applyBorder="1"/>
    <xf numFmtId="1" fontId="14" fillId="2" borderId="14" xfId="0" applyNumberFormat="1" applyFont="1" applyFill="1" applyBorder="1"/>
    <xf numFmtId="9" fontId="14" fillId="2" borderId="59" xfId="0" applyNumberFormat="1" applyFont="1" applyFill="1" applyBorder="1"/>
    <xf numFmtId="1" fontId="14" fillId="0" borderId="34" xfId="0" applyNumberFormat="1" applyFont="1" applyBorder="1" applyAlignment="1">
      <alignment horizontal="right"/>
    </xf>
    <xf numFmtId="9" fontId="14" fillId="0" borderId="26" xfId="0" applyNumberFormat="1" applyFont="1" applyBorder="1" applyAlignment="1">
      <alignment horizontal="right"/>
    </xf>
    <xf numFmtId="9" fontId="5" fillId="2" borderId="40" xfId="0" applyNumberFormat="1" applyFont="1" applyFill="1" applyBorder="1" applyAlignment="1">
      <alignment horizontal="center"/>
    </xf>
    <xf numFmtId="0" fontId="8" fillId="2" borderId="53" xfId="0" applyFont="1" applyFill="1" applyBorder="1" applyProtection="1">
      <protection locked="0"/>
    </xf>
    <xf numFmtId="9" fontId="2" fillId="2" borderId="7" xfId="2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37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9" fontId="2" fillId="2" borderId="37" xfId="2" applyFont="1" applyFill="1" applyBorder="1" applyAlignment="1" applyProtection="1">
      <alignment horizontal="center"/>
      <protection locked="0"/>
    </xf>
    <xf numFmtId="2" fontId="2" fillId="2" borderId="37" xfId="0" applyNumberFormat="1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0" fontId="14" fillId="2" borderId="26" xfId="0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6" xfId="0" applyBorder="1"/>
    <xf numFmtId="0" fontId="0" fillId="0" borderId="10" xfId="0" applyBorder="1"/>
    <xf numFmtId="0" fontId="0" fillId="0" borderId="17" xfId="0" applyBorder="1"/>
    <xf numFmtId="0" fontId="21" fillId="2" borderId="0" xfId="0" applyFont="1" applyFill="1" applyProtection="1">
      <protection locked="0"/>
    </xf>
    <xf numFmtId="1" fontId="22" fillId="2" borderId="0" xfId="0" applyNumberFormat="1" applyFont="1" applyFill="1" applyProtection="1"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1" fontId="4" fillId="2" borderId="8" xfId="0" applyNumberFormat="1" applyFont="1" applyFill="1" applyBorder="1" applyAlignment="1">
      <alignment horizontal="center"/>
    </xf>
    <xf numFmtId="1" fontId="4" fillId="2" borderId="34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25" xfId="0" applyNumberFormat="1" applyFont="1" applyFill="1" applyBorder="1" applyAlignment="1" applyProtection="1">
      <alignment horizontal="center"/>
      <protection locked="0"/>
    </xf>
    <xf numFmtId="49" fontId="2" fillId="2" borderId="33" xfId="0" applyNumberFormat="1" applyFont="1" applyFill="1" applyBorder="1" applyAlignment="1" applyProtection="1">
      <alignment horizontal="center"/>
      <protection locked="0"/>
    </xf>
    <xf numFmtId="2" fontId="2" fillId="7" borderId="7" xfId="0" applyNumberFormat="1" applyFont="1" applyFill="1" applyBorder="1" applyAlignment="1">
      <alignment horizontal="center"/>
    </xf>
    <xf numFmtId="2" fontId="2" fillId="7" borderId="8" xfId="0" applyNumberFormat="1" applyFont="1" applyFill="1" applyBorder="1" applyProtection="1">
      <protection locked="0"/>
    </xf>
    <xf numFmtId="2" fontId="2" fillId="7" borderId="8" xfId="0" applyNumberFormat="1" applyFont="1" applyFill="1" applyBorder="1" applyAlignment="1" applyProtection="1">
      <alignment horizontal="center"/>
      <protection locked="0"/>
    </xf>
    <xf numFmtId="0" fontId="2" fillId="7" borderId="8" xfId="0" applyFont="1" applyFill="1" applyBorder="1" applyAlignment="1" applyProtection="1">
      <alignment horizontal="center"/>
      <protection locked="0"/>
    </xf>
    <xf numFmtId="2" fontId="2" fillId="7" borderId="37" xfId="0" applyNumberFormat="1" applyFont="1" applyFill="1" applyBorder="1" applyAlignment="1" applyProtection="1">
      <alignment horizontal="center"/>
      <protection locked="0"/>
    </xf>
    <xf numFmtId="1" fontId="10" fillId="2" borderId="27" xfId="0" applyNumberFormat="1" applyFont="1" applyFill="1" applyBorder="1"/>
    <xf numFmtId="1" fontId="10" fillId="2" borderId="56" xfId="0" applyNumberFormat="1" applyFont="1" applyFill="1" applyBorder="1"/>
    <xf numFmtId="0" fontId="22" fillId="2" borderId="0" xfId="0" applyFont="1" applyFill="1" applyProtection="1">
      <protection locked="0"/>
    </xf>
    <xf numFmtId="1" fontId="14" fillId="2" borderId="10" xfId="0" applyNumberFormat="1" applyFont="1" applyFill="1" applyBorder="1"/>
    <xf numFmtId="9" fontId="14" fillId="2" borderId="42" xfId="0" applyNumberFormat="1" applyFont="1" applyFill="1" applyBorder="1"/>
    <xf numFmtId="2" fontId="2" fillId="8" borderId="7" xfId="0" applyNumberFormat="1" applyFont="1" applyFill="1" applyBorder="1" applyAlignment="1">
      <alignment horizontal="center"/>
    </xf>
    <xf numFmtId="2" fontId="2" fillId="8" borderId="8" xfId="0" applyNumberFormat="1" applyFont="1" applyFill="1" applyBorder="1" applyProtection="1">
      <protection locked="0"/>
    </xf>
    <xf numFmtId="2" fontId="2" fillId="8" borderId="8" xfId="0" applyNumberFormat="1" applyFont="1" applyFill="1" applyBorder="1" applyAlignment="1" applyProtection="1">
      <alignment horizontal="center"/>
      <protection locked="0"/>
    </xf>
    <xf numFmtId="0" fontId="2" fillId="8" borderId="8" xfId="0" applyFont="1" applyFill="1" applyBorder="1" applyAlignment="1" applyProtection="1">
      <alignment horizontal="center"/>
      <protection locked="0"/>
    </xf>
    <xf numFmtId="2" fontId="2" fillId="8" borderId="34" xfId="0" applyNumberFormat="1" applyFont="1" applyFill="1" applyBorder="1" applyAlignment="1" applyProtection="1">
      <alignment horizontal="center"/>
      <protection locked="0"/>
    </xf>
    <xf numFmtId="1" fontId="14" fillId="2" borderId="24" xfId="0" applyNumberFormat="1" applyFont="1" applyFill="1" applyBorder="1" applyAlignment="1">
      <alignment horizontal="center"/>
    </xf>
    <xf numFmtId="1" fontId="0" fillId="0" borderId="0" xfId="0" applyNumberFormat="1"/>
    <xf numFmtId="9" fontId="0" fillId="0" borderId="0" xfId="0" applyNumberFormat="1"/>
    <xf numFmtId="0" fontId="14" fillId="0" borderId="33" xfId="0" applyFont="1" applyBorder="1" applyAlignment="1" applyProtection="1">
      <protection locked="0"/>
    </xf>
    <xf numFmtId="0" fontId="14" fillId="0" borderId="34" xfId="0" applyFont="1" applyBorder="1" applyAlignment="1" applyProtection="1">
      <protection locked="0"/>
    </xf>
    <xf numFmtId="0" fontId="5" fillId="2" borderId="47" xfId="0" applyFont="1" applyFill="1" applyBorder="1" applyAlignment="1" applyProtection="1">
      <protection locked="0"/>
    </xf>
    <xf numFmtId="0" fontId="0" fillId="2" borderId="48" xfId="0" applyFill="1" applyBorder="1" applyAlignment="1" applyProtection="1">
      <protection locked="0"/>
    </xf>
    <xf numFmtId="0" fontId="0" fillId="2" borderId="50" xfId="0" applyFill="1" applyBorder="1" applyAlignment="1" applyProtection="1">
      <protection locked="0"/>
    </xf>
    <xf numFmtId="0" fontId="14" fillId="2" borderId="20" xfId="0" applyFont="1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14" fillId="2" borderId="2" xfId="0" applyFont="1" applyFill="1" applyBorder="1" applyAlignment="1" applyProtection="1">
      <protection locked="0"/>
    </xf>
    <xf numFmtId="0" fontId="14" fillId="2" borderId="11" xfId="0" applyFont="1" applyFill="1" applyBorder="1" applyAlignment="1" applyProtection="1">
      <protection locked="0"/>
    </xf>
    <xf numFmtId="0" fontId="14" fillId="2" borderId="54" xfId="0" applyFont="1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5" fillId="2" borderId="38" xfId="0" applyFont="1" applyFill="1" applyBorder="1" applyAlignment="1" applyProtection="1">
      <protection locked="0"/>
    </xf>
    <xf numFmtId="0" fontId="5" fillId="0" borderId="39" xfId="0" applyFont="1" applyBorder="1" applyAlignment="1" applyProtection="1">
      <protection locked="0"/>
    </xf>
    <xf numFmtId="0" fontId="14" fillId="2" borderId="25" xfId="0" applyFont="1" applyFill="1" applyBorder="1" applyAlignment="1" applyProtection="1">
      <protection locked="0"/>
    </xf>
    <xf numFmtId="0" fontId="14" fillId="0" borderId="8" xfId="0" applyFont="1" applyBorder="1" applyAlignment="1" applyProtection="1">
      <protection locked="0"/>
    </xf>
    <xf numFmtId="165" fontId="14" fillId="2" borderId="8" xfId="0" applyNumberFormat="1" applyFont="1" applyFill="1" applyBorder="1" applyAlignment="1" applyProtection="1">
      <alignment horizontal="center"/>
      <protection locked="0"/>
    </xf>
    <xf numFmtId="165" fontId="14" fillId="0" borderId="12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14" fillId="2" borderId="33" xfId="0" applyFont="1" applyFill="1" applyBorder="1" applyAlignment="1" applyProtection="1">
      <protection locked="0"/>
    </xf>
    <xf numFmtId="165" fontId="14" fillId="2" borderId="34" xfId="0" applyNumberFormat="1" applyFont="1" applyFill="1" applyBorder="1" applyAlignment="1" applyProtection="1">
      <alignment horizontal="center"/>
      <protection locked="0"/>
    </xf>
    <xf numFmtId="165" fontId="14" fillId="0" borderId="37" xfId="0" applyNumberFormat="1" applyFont="1" applyBorder="1" applyAlignment="1" applyProtection="1">
      <alignment horizontal="center"/>
      <protection locked="0"/>
    </xf>
    <xf numFmtId="0" fontId="14" fillId="2" borderId="36" xfId="0" applyFont="1" applyFill="1" applyBorder="1" applyAlignment="1" applyProtection="1">
      <protection locked="0"/>
    </xf>
    <xf numFmtId="0" fontId="14" fillId="0" borderId="57" xfId="0" applyFont="1" applyBorder="1" applyAlignment="1" applyProtection="1">
      <protection locked="0"/>
    </xf>
    <xf numFmtId="0" fontId="0" fillId="0" borderId="58" xfId="0" applyBorder="1" applyAlignment="1" applyProtection="1">
      <protection locked="0"/>
    </xf>
    <xf numFmtId="2" fontId="12" fillId="2" borderId="44" xfId="0" applyNumberFormat="1" applyFont="1" applyFill="1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2" fontId="12" fillId="2" borderId="52" xfId="0" applyNumberFormat="1" applyFont="1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protection locked="0"/>
    </xf>
    <xf numFmtId="2" fontId="12" fillId="2" borderId="47" xfId="0" applyNumberFormat="1" applyFont="1" applyFill="1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14" fillId="0" borderId="21" xfId="0" applyFont="1" applyBorder="1" applyAlignment="1" applyProtection="1">
      <protection locked="0"/>
    </xf>
    <xf numFmtId="165" fontId="14" fillId="2" borderId="22" xfId="0" applyNumberFormat="1" applyFont="1" applyFill="1" applyBorder="1" applyAlignment="1" applyProtection="1">
      <alignment horizontal="center"/>
      <protection locked="0"/>
    </xf>
    <xf numFmtId="165" fontId="14" fillId="0" borderId="30" xfId="0" applyNumberFormat="1" applyFont="1" applyBorder="1" applyAlignment="1" applyProtection="1">
      <alignment horizontal="center"/>
      <protection locked="0"/>
    </xf>
    <xf numFmtId="0" fontId="14" fillId="2" borderId="28" xfId="0" applyFont="1" applyFill="1" applyBorder="1" applyAlignment="1" applyProtection="1">
      <protection locked="0"/>
    </xf>
    <xf numFmtId="0" fontId="14" fillId="0" borderId="29" xfId="0" applyFont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9" fontId="14" fillId="2" borderId="8" xfId="2" applyFont="1" applyFill="1" applyBorder="1" applyAlignment="1" applyProtection="1">
      <alignment horizontal="center"/>
      <protection locked="0"/>
    </xf>
    <xf numFmtId="9" fontId="14" fillId="0" borderId="8" xfId="2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9" fontId="14" fillId="2" borderId="34" xfId="2" applyFont="1" applyFill="1" applyBorder="1" applyAlignment="1" applyProtection="1">
      <alignment horizontal="center"/>
      <protection locked="0"/>
    </xf>
    <xf numFmtId="9" fontId="14" fillId="0" borderId="34" xfId="2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2" fillId="2" borderId="47" xfId="0" applyFont="1" applyFill="1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2" fontId="12" fillId="2" borderId="39" xfId="0" applyNumberFormat="1" applyFont="1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0" fontId="14" fillId="2" borderId="41" xfId="0" applyFont="1" applyFill="1" applyBorder="1" applyAlignment="1" applyProtection="1">
      <protection locked="0"/>
    </xf>
    <xf numFmtId="0" fontId="14" fillId="0" borderId="4" xfId="0" applyFont="1" applyBorder="1" applyAlignment="1" applyProtection="1">
      <protection locked="0"/>
    </xf>
    <xf numFmtId="9" fontId="14" fillId="2" borderId="4" xfId="2" applyFont="1" applyFill="1" applyBorder="1" applyAlignment="1" applyProtection="1">
      <alignment horizontal="center"/>
      <protection locked="0"/>
    </xf>
    <xf numFmtId="9" fontId="14" fillId="0" borderId="4" xfId="2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2" borderId="1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0" fontId="2" fillId="2" borderId="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2" borderId="37" xfId="0" applyFont="1" applyFill="1" applyBorder="1" applyAlignment="1" applyProtection="1">
      <protection locked="0"/>
    </xf>
    <xf numFmtId="0" fontId="2" fillId="2" borderId="57" xfId="0" applyFont="1" applyFill="1" applyBorder="1" applyAlignment="1" applyProtection="1">
      <protection locked="0"/>
    </xf>
    <xf numFmtId="0" fontId="2" fillId="2" borderId="56" xfId="0" applyFont="1" applyFill="1" applyBorder="1" applyAlignment="1" applyProtection="1">
      <protection locked="0"/>
    </xf>
    <xf numFmtId="49" fontId="11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2" fillId="2" borderId="31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2" fillId="2" borderId="38" xfId="0" applyFont="1" applyFill="1" applyBorder="1" applyAlignment="1" applyProtection="1">
      <protection locked="0"/>
    </xf>
    <xf numFmtId="0" fontId="12" fillId="2" borderId="39" xfId="0" applyFont="1" applyFill="1" applyBorder="1" applyAlignment="1" applyProtection="1">
      <protection locked="0"/>
    </xf>
    <xf numFmtId="2" fontId="11" fillId="2" borderId="39" xfId="0" applyNumberFormat="1" applyFont="1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30" xfId="0" applyFont="1" applyFill="1" applyBorder="1" applyAlignment="1" applyProtection="1"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1" fillId="2" borderId="33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34" xfId="0" applyFont="1" applyFill="1" applyBorder="1" applyAlignment="1" applyProtection="1">
      <alignment horizontal="center" vertical="center" wrapText="1"/>
      <protection locked="0"/>
    </xf>
  </cellXfs>
  <cellStyles count="129">
    <cellStyle name="Följd hyperlänk" xfId="39" builtinId="9" hidden="1"/>
    <cellStyle name="Följd hyperlänk" xfId="32" builtinId="9" hidden="1"/>
    <cellStyle name="Följd hyperlänk" xfId="19" builtinId="9" hidden="1"/>
    <cellStyle name="Följd hyperlänk" xfId="15" builtinId="9" hidden="1"/>
    <cellStyle name="Följd hyperlänk" xfId="14" builtinId="9" hidden="1"/>
    <cellStyle name="Följd hyperlänk" xfId="22" builtinId="9" hidden="1"/>
    <cellStyle name="Följd hyperlänk" xfId="18" builtinId="9" hidden="1"/>
    <cellStyle name="Följd hyperlänk" xfId="36" builtinId="9" hidden="1"/>
    <cellStyle name="Följd hyperlänk" xfId="38" builtinId="9" hidden="1"/>
    <cellStyle name="Följd hyperlänk" xfId="33" builtinId="9" hidden="1"/>
    <cellStyle name="Följd hyperlänk" xfId="27" builtinId="9" hidden="1"/>
    <cellStyle name="Följd hyperlänk" xfId="42" builtinId="9" hidden="1"/>
    <cellStyle name="Följd hyperlänk" xfId="50" builtinId="9" hidden="1"/>
    <cellStyle name="Följd hyperlänk" xfId="58" builtinId="9" hidden="1"/>
    <cellStyle name="Följd hyperlänk" xfId="66" builtinId="9" hidden="1"/>
    <cellStyle name="Följd hyperlänk" xfId="74" builtinId="9" hidden="1"/>
    <cellStyle name="Följd hyperlänk" xfId="82" builtinId="9" hidden="1"/>
    <cellStyle name="Följd hyperlänk" xfId="90" builtinId="9" hidden="1"/>
    <cellStyle name="Följd hyperlänk" xfId="98" builtinId="9" hidden="1"/>
    <cellStyle name="Följd hyperlänk" xfId="106" builtinId="9" hidden="1"/>
    <cellStyle name="Följd hyperlänk" xfId="114" builtinId="9" hidden="1"/>
    <cellStyle name="Följd hyperlänk" xfId="122" builtinId="9" hidden="1"/>
    <cellStyle name="Följd hyperlänk" xfId="127" builtinId="9" hidden="1"/>
    <cellStyle name="Följd hyperlänk" xfId="119" builtinId="9" hidden="1"/>
    <cellStyle name="Följd hyperlänk" xfId="111" builtinId="9" hidden="1"/>
    <cellStyle name="Följd hyperlänk" xfId="65" builtinId="9" hidden="1"/>
    <cellStyle name="Följd hyperlänk" xfId="69" builtinId="9" hidden="1"/>
    <cellStyle name="Följd hyperlänk" xfId="75" builtinId="9" hidden="1"/>
    <cellStyle name="Följd hyperlänk" xfId="81" builtinId="9" hidden="1"/>
    <cellStyle name="Följd hyperlänk" xfId="85" builtinId="9" hidden="1"/>
    <cellStyle name="Följd hyperlänk" xfId="91" builtinId="9" hidden="1"/>
    <cellStyle name="Följd hyperlänk" xfId="97" builtinId="9" hidden="1"/>
    <cellStyle name="Följd hyperlänk" xfId="101" builtinId="9" hidden="1"/>
    <cellStyle name="Följd hyperlänk" xfId="103" builtinId="9" hidden="1"/>
    <cellStyle name="Följd hyperlänk" xfId="87" builtinId="9" hidden="1"/>
    <cellStyle name="Följd hyperlänk" xfId="71" builtinId="9" hidden="1"/>
    <cellStyle name="Följd hyperlänk" xfId="51" builtinId="9" hidden="1"/>
    <cellStyle name="Följd hyperlänk" xfId="57" builtinId="9" hidden="1"/>
    <cellStyle name="Följd hyperlänk" xfId="61" builtinId="9" hidden="1"/>
    <cellStyle name="Följd hyperlänk" xfId="47" builtinId="9" hidden="1"/>
    <cellStyle name="Följd hyperlänk" xfId="45" builtinId="9" hidden="1"/>
    <cellStyle name="Följd hyperlänk" xfId="43" builtinId="9" hidden="1"/>
    <cellStyle name="Följd hyperlänk" xfId="49" builtinId="9" hidden="1"/>
    <cellStyle name="Följd hyperlänk" xfId="55" builtinId="9" hidden="1"/>
    <cellStyle name="Följd hyperlänk" xfId="59" builtinId="9" hidden="1"/>
    <cellStyle name="Följd hyperlänk" xfId="53" builtinId="9" hidden="1"/>
    <cellStyle name="Följd hyperlänk" xfId="63" builtinId="9" hidden="1"/>
    <cellStyle name="Följd hyperlänk" xfId="79" builtinId="9" hidden="1"/>
    <cellStyle name="Följd hyperlänk" xfId="95" builtinId="9" hidden="1"/>
    <cellStyle name="Följd hyperlänk" xfId="105" builtinId="9" hidden="1"/>
    <cellStyle name="Följd hyperlänk" xfId="99" builtinId="9" hidden="1"/>
    <cellStyle name="Följd hyperlänk" xfId="93" builtinId="9" hidden="1"/>
    <cellStyle name="Följd hyperlänk" xfId="89" builtinId="9" hidden="1"/>
    <cellStyle name="Följd hyperlänk" xfId="83" builtinId="9" hidden="1"/>
    <cellStyle name="Följd hyperlänk" xfId="77" builtinId="9" hidden="1"/>
    <cellStyle name="Följd hyperlänk" xfId="73" builtinId="9" hidden="1"/>
    <cellStyle name="Följd hyperlänk" xfId="67" builtinId="9" hidden="1"/>
    <cellStyle name="Följd hyperlänk" xfId="107" builtinId="9" hidden="1"/>
    <cellStyle name="Följd hyperlänk" xfId="115" builtinId="9" hidden="1"/>
    <cellStyle name="Följd hyperlänk" xfId="123" builtinId="9" hidden="1"/>
    <cellStyle name="Följd hyperlänk" xfId="126" builtinId="9" hidden="1"/>
    <cellStyle name="Följd hyperlänk" xfId="118" builtinId="9" hidden="1"/>
    <cellStyle name="Följd hyperlänk" xfId="110" builtinId="9" hidden="1"/>
    <cellStyle name="Följd hyperlänk" xfId="102" builtinId="9" hidden="1"/>
    <cellStyle name="Följd hyperlänk" xfId="94" builtinId="9" hidden="1"/>
    <cellStyle name="Följd hyperlänk" xfId="86" builtinId="9" hidden="1"/>
    <cellStyle name="Följd hyperlänk" xfId="78" builtinId="9" hidden="1"/>
    <cellStyle name="Följd hyperlänk" xfId="70" builtinId="9" hidden="1"/>
    <cellStyle name="Följd hyperlänk" xfId="62" builtinId="9" hidden="1"/>
    <cellStyle name="Följd hyperlänk" xfId="54" builtinId="9" hidden="1"/>
    <cellStyle name="Följd hyperlänk" xfId="46" builtinId="9" hidden="1"/>
    <cellStyle name="Följd hyperlänk" xfId="25" builtinId="9" hidden="1"/>
    <cellStyle name="Följd hyperlänk" xfId="30" builtinId="9" hidden="1"/>
    <cellStyle name="Följd hyperlänk" xfId="35" builtinId="9" hidden="1"/>
    <cellStyle name="Följd hyperlänk" xfId="41" builtinId="9" hidden="1"/>
    <cellStyle name="Följd hyperlänk" xfId="28" builtinId="9" hidden="1"/>
    <cellStyle name="Följd hyperlänk" xfId="20" builtinId="9" hidden="1"/>
    <cellStyle name="Följd hyperlänk" xfId="17" builtinId="9" hidden="1"/>
    <cellStyle name="Följd hyperlänk" xfId="16" builtinId="9" hidden="1"/>
    <cellStyle name="Följd hyperlänk" xfId="21" builtinId="9" hidden="1"/>
    <cellStyle name="Följd hyperlänk" xfId="24" builtinId="9" hidden="1"/>
    <cellStyle name="Följd hyperlänk" xfId="40" builtinId="9" hidden="1"/>
    <cellStyle name="Följd hyperlänk" xfId="37" builtinId="9" hidden="1"/>
    <cellStyle name="Följd hyperlänk" xfId="104" builtinId="9" hidden="1"/>
    <cellStyle name="Följd hyperlänk" xfId="100" builtinId="9" hidden="1"/>
    <cellStyle name="Följd hyperlänk" xfId="96" builtinId="9" hidden="1"/>
    <cellStyle name="Följd hyperlänk" xfId="88" builtinId="9" hidden="1"/>
    <cellStyle name="Följd hyperlänk" xfId="84" builtinId="9" hidden="1"/>
    <cellStyle name="Följd hyperlänk" xfId="80" builtinId="9" hidden="1"/>
    <cellStyle name="Följd hyperlänk" xfId="72" builtinId="9" hidden="1"/>
    <cellStyle name="Följd hyperlänk" xfId="68" builtinId="9" hidden="1"/>
    <cellStyle name="Följd hyperlänk" xfId="64" builtinId="9" hidden="1"/>
    <cellStyle name="Följd hyperlänk" xfId="56" builtinId="9" hidden="1"/>
    <cellStyle name="Följd hyperlänk" xfId="52" builtinId="9" hidden="1"/>
    <cellStyle name="Följd hyperlänk" xfId="48" builtinId="9" hidden="1"/>
    <cellStyle name="Följd hyperlänk" xfId="23" builtinId="9" hidden="1"/>
    <cellStyle name="Följd hyperlänk" xfId="26" builtinId="9" hidden="1"/>
    <cellStyle name="Följd hyperlänk" xfId="29" builtinId="9" hidden="1"/>
    <cellStyle name="Följd hyperlänk" xfId="34" builtinId="9" hidden="1"/>
    <cellStyle name="Följd hyperlänk" xfId="31" builtinId="9" hidden="1"/>
    <cellStyle name="Följd hyperlänk" xfId="44" builtinId="9" hidden="1"/>
    <cellStyle name="Följd hyperlänk" xfId="60" builtinId="9" hidden="1"/>
    <cellStyle name="Följd hyperlänk" xfId="76" builtinId="9" hidden="1"/>
    <cellStyle name="Följd hyperlänk" xfId="92" builtinId="9" hidden="1"/>
    <cellStyle name="Följd hyperlänk" xfId="108" builtinId="9" hidden="1"/>
    <cellStyle name="Följd hyperlänk" xfId="125" builtinId="9" hidden="1"/>
    <cellStyle name="Följd hyperlänk" xfId="128" builtinId="9" hidden="1"/>
    <cellStyle name="Följd hyperlänk" xfId="120" builtinId="9" hidden="1"/>
    <cellStyle name="Följd hyperlänk" xfId="116" builtinId="9" hidden="1"/>
    <cellStyle name="Följd hyperlänk" xfId="112" builtinId="9" hidden="1"/>
    <cellStyle name="Följd hyperlänk" xfId="124" builtinId="9" hidden="1"/>
    <cellStyle name="Följd hyperlänk" xfId="117" builtinId="9" hidden="1"/>
    <cellStyle name="Följd hyperlänk" xfId="121" builtinId="9" hidden="1"/>
    <cellStyle name="Följd hyperlänk" xfId="113" builtinId="9" hidden="1"/>
    <cellStyle name="Följd hyperlänk" xfId="109" builtinId="9" hidden="1"/>
    <cellStyle name="Hyperlänk" xfId="3" builtinId="8" customBuiltin="1"/>
    <cellStyle name="Hyperlänk 2" xfId="4"/>
    <cellStyle name="Normal" xfId="0" builtinId="0"/>
    <cellStyle name="Normal 2" xfId="1"/>
    <cellStyle name="Normal 2 2" xfId="7"/>
    <cellStyle name="Normal 3" xfId="5"/>
    <cellStyle name="Normal 3 2" xfId="8"/>
    <cellStyle name="Normal 4" xfId="6"/>
    <cellStyle name="Normal 5" xfId="9"/>
    <cellStyle name="Normal 6" xfId="10"/>
    <cellStyle name="Normal 7" xfId="11"/>
    <cellStyle name="Procent" xfId="2" builtinId="5"/>
    <cellStyle name="Procent 2" xfId="12"/>
    <cellStyle name="Procent 3" xfId="1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zoomScale="130" zoomScaleNormal="130" workbookViewId="0">
      <selection activeCell="M34" sqref="M34"/>
    </sheetView>
  </sheetViews>
  <sheetFormatPr defaultColWidth="8.81640625" defaultRowHeight="14.5"/>
  <cols>
    <col min="1" max="1" width="5.81640625" style="69" customWidth="1"/>
    <col min="2" max="2" width="23" style="106" customWidth="1"/>
    <col min="3" max="3" width="5.81640625" style="69" customWidth="1"/>
    <col min="4" max="4" width="5.81640625" style="69" bestFit="1" customWidth="1"/>
    <col min="5" max="5" width="4.81640625" style="69" customWidth="1"/>
    <col min="6" max="6" width="6.7265625" style="69" customWidth="1"/>
    <col min="7" max="7" width="5.81640625" style="69" customWidth="1"/>
    <col min="8" max="8" width="6.1796875" style="69" customWidth="1"/>
    <col min="9" max="10" width="6.453125" style="69" customWidth="1"/>
    <col min="11" max="11" width="6.7265625" style="69" customWidth="1"/>
    <col min="12" max="12" width="19.81640625" style="69" customWidth="1"/>
    <col min="13" max="16384" width="8.81640625" style="69"/>
  </cols>
  <sheetData>
    <row r="1" spans="1:12" s="65" customFormat="1" ht="15.5">
      <c r="A1" s="63" t="s">
        <v>0</v>
      </c>
      <c r="B1" s="64"/>
      <c r="C1" s="242" t="s">
        <v>1</v>
      </c>
      <c r="D1" s="243"/>
      <c r="E1" s="243"/>
      <c r="F1" s="243"/>
      <c r="G1" s="243"/>
      <c r="H1" s="243"/>
      <c r="I1" s="30"/>
      <c r="J1" s="63" t="s">
        <v>2</v>
      </c>
      <c r="K1" s="63"/>
      <c r="L1" s="63"/>
    </row>
    <row r="2" spans="1:12" s="65" customFormat="1" ht="8.25" customHeight="1">
      <c r="A2" s="63"/>
      <c r="B2" s="64"/>
      <c r="C2" s="66"/>
      <c r="D2" s="66"/>
      <c r="E2" s="66"/>
      <c r="F2" s="66"/>
      <c r="G2" s="66"/>
      <c r="H2" s="66"/>
      <c r="I2" s="66"/>
      <c r="J2" s="137"/>
      <c r="K2" s="63"/>
      <c r="L2" s="63"/>
    </row>
    <row r="3" spans="1:12" ht="12.75" customHeight="1" thickBot="1">
      <c r="A3" s="67" t="s">
        <v>3</v>
      </c>
      <c r="B3" s="68"/>
      <c r="C3" s="67"/>
      <c r="D3" s="67"/>
      <c r="E3" s="67"/>
      <c r="F3" s="67"/>
      <c r="G3" s="67"/>
      <c r="H3" s="67"/>
      <c r="I3" s="67"/>
      <c r="J3" s="67" t="s">
        <v>4</v>
      </c>
      <c r="K3" s="67"/>
      <c r="L3" s="67"/>
    </row>
    <row r="4" spans="1:12" ht="15" customHeight="1">
      <c r="A4" s="244" t="s">
        <v>5</v>
      </c>
      <c r="B4" s="246" t="s">
        <v>6</v>
      </c>
      <c r="C4" s="248" t="s">
        <v>7</v>
      </c>
      <c r="D4" s="229" t="s">
        <v>8</v>
      </c>
      <c r="E4" s="248" t="s">
        <v>9</v>
      </c>
      <c r="F4" s="248" t="s">
        <v>10</v>
      </c>
      <c r="G4" s="229" t="s">
        <v>11</v>
      </c>
      <c r="H4" s="227" t="s">
        <v>12</v>
      </c>
      <c r="I4" s="227" t="s">
        <v>13</v>
      </c>
      <c r="J4" s="229" t="s">
        <v>14</v>
      </c>
      <c r="K4" s="231" t="s">
        <v>15</v>
      </c>
      <c r="L4" s="233" t="s">
        <v>16</v>
      </c>
    </row>
    <row r="5" spans="1:12" ht="18.75" customHeight="1" thickBot="1">
      <c r="A5" s="245"/>
      <c r="B5" s="247"/>
      <c r="C5" s="249"/>
      <c r="D5" s="230"/>
      <c r="E5" s="249"/>
      <c r="F5" s="249"/>
      <c r="G5" s="230"/>
      <c r="H5" s="228"/>
      <c r="I5" s="228"/>
      <c r="J5" s="230"/>
      <c r="K5" s="232"/>
      <c r="L5" s="234"/>
    </row>
    <row r="6" spans="1:12" ht="12.75" customHeight="1">
      <c r="A6" s="70"/>
      <c r="B6" s="119"/>
      <c r="C6" s="121"/>
      <c r="D6" s="32"/>
      <c r="E6" s="31"/>
      <c r="F6" s="120"/>
      <c r="G6" s="120"/>
      <c r="H6" s="155" t="str">
        <f>IF(G6&lt;&gt;0,LOOKUP(G6,Faktorer!$A$3:$A$10,Faktorer!$B$3:$B$10),"")</f>
        <v/>
      </c>
      <c r="I6" s="145" t="str">
        <f>IF(E6&lt;&gt;0,C6*LOOKUP(E6,Resurs!$A:$A,Resurs!$B:$B)*H6/7.5,"")</f>
        <v/>
      </c>
      <c r="J6" s="62" t="str">
        <f>IF(E6&lt;&gt;0,C6*LOOKUP(E6,Resurs!$A:$A,Resurs!$B:$B)*H6/7.5*F6,"")</f>
        <v/>
      </c>
      <c r="K6" s="139"/>
      <c r="L6" s="71"/>
    </row>
    <row r="7" spans="1:12" ht="12.75" customHeight="1">
      <c r="A7" s="70"/>
      <c r="B7" s="72" t="s">
        <v>17</v>
      </c>
      <c r="C7" s="123"/>
      <c r="D7" s="73"/>
      <c r="E7" s="74"/>
      <c r="F7" s="125"/>
      <c r="G7" s="125"/>
      <c r="H7" s="156"/>
      <c r="I7" s="146"/>
      <c r="J7" s="140">
        <f>SUM(I6:I6)</f>
        <v>0</v>
      </c>
      <c r="K7" s="140">
        <f>SUM(J6:J6)</f>
        <v>0</v>
      </c>
      <c r="L7" s="150">
        <f>K7-J7</f>
        <v>0</v>
      </c>
    </row>
    <row r="8" spans="1:12" s="77" customFormat="1" ht="10.5">
      <c r="A8" s="75" t="s">
        <v>18</v>
      </c>
      <c r="B8" s="76" t="s">
        <v>19</v>
      </c>
      <c r="C8" s="121">
        <v>6</v>
      </c>
      <c r="D8" s="32" t="s">
        <v>20</v>
      </c>
      <c r="E8" s="31">
        <v>175</v>
      </c>
      <c r="F8" s="120">
        <v>0.4</v>
      </c>
      <c r="G8" s="120" t="s">
        <v>21</v>
      </c>
      <c r="H8" s="155" t="e">
        <f>IF(G8&lt;&gt;0,LOOKUP(G8,Faktorer!$A$3:$A$10,Faktorer!$B$3:$B$10),"")</f>
        <v>#N/A</v>
      </c>
      <c r="I8" s="145" t="e">
        <f>IF(E8&lt;&gt;0,C8*LOOKUP(E8,Resurs!$A:$A,Resurs!$B:$B)*H8/7.5,"")</f>
        <v>#N/A</v>
      </c>
      <c r="J8" s="62" t="e">
        <f>IF(E8&lt;&gt;0,C8*LOOKUP(E8,Resurs!$A:$A,Resurs!$B:$B)*H8/7.5*F8,"")</f>
        <v>#N/A</v>
      </c>
      <c r="K8" s="132">
        <v>170</v>
      </c>
      <c r="L8" s="33" t="s">
        <v>22</v>
      </c>
    </row>
    <row r="9" spans="1:12" s="77" customFormat="1" ht="10.5">
      <c r="A9" s="78" t="s">
        <v>23</v>
      </c>
      <c r="B9" s="76" t="s">
        <v>24</v>
      </c>
      <c r="C9" s="121">
        <v>7.5</v>
      </c>
      <c r="D9" s="32" t="s">
        <v>25</v>
      </c>
      <c r="E9" s="31">
        <v>60</v>
      </c>
      <c r="F9" s="120">
        <v>0.4</v>
      </c>
      <c r="G9" s="120" t="s">
        <v>26</v>
      </c>
      <c r="H9" s="155">
        <f>IF(G9&lt;&gt;0,LOOKUP(G9,Faktorer!$A$3:$A$10,Faktorer!$B$3:$B$10),"")</f>
        <v>1</v>
      </c>
      <c r="I9" s="145">
        <f>IF(E9&lt;&gt;0,C9*LOOKUP(E9,Resurs!$A:$A,Resurs!$B:$B)*H9/7.5,"")</f>
        <v>300</v>
      </c>
      <c r="J9" s="62">
        <f>IF(E9&lt;&gt;0,C9*LOOKUP(E9,Resurs!$A:$A,Resurs!$B:$B)*H9/7.5*F9,"")</f>
        <v>120</v>
      </c>
      <c r="K9" s="131">
        <v>120</v>
      </c>
      <c r="L9" s="33" t="s">
        <v>22</v>
      </c>
    </row>
    <row r="10" spans="1:12" s="77" customFormat="1" ht="10.5">
      <c r="A10" s="78"/>
      <c r="B10" s="76"/>
      <c r="C10" s="121"/>
      <c r="D10" s="32"/>
      <c r="E10" s="31"/>
      <c r="F10" s="120"/>
      <c r="G10" s="120"/>
      <c r="H10" s="155" t="str">
        <f>IF(G10&lt;&gt;0,LOOKUP(G10,Faktorer!$A$3:$A$10,Faktorer!$B$3:$B$10),"")</f>
        <v/>
      </c>
      <c r="I10" s="145" t="str">
        <f>IF(E10&lt;&gt;0,C10*LOOKUP(E10,Resurs!$A:$A,Resurs!$B:$B)*H10/7.5,"")</f>
        <v/>
      </c>
      <c r="J10" s="62" t="str">
        <f>IF(E10&lt;&gt;0,C10*LOOKUP(E10,Resurs!$A:$A,Resurs!$B:$B)*H10/7.5*F10,"")</f>
        <v/>
      </c>
      <c r="K10" s="131"/>
      <c r="L10" s="33"/>
    </row>
    <row r="11" spans="1:12" s="77" customFormat="1" ht="10.5">
      <c r="A11" s="79"/>
      <c r="B11" s="76"/>
      <c r="C11" s="121"/>
      <c r="D11" s="32"/>
      <c r="E11" s="31"/>
      <c r="F11" s="120"/>
      <c r="G11" s="120"/>
      <c r="H11" s="155" t="str">
        <f>IF(G11&lt;&gt;0,LOOKUP(G11,Faktorer!$A$3:$A$10,Faktorer!$B$3:$B$10),"")</f>
        <v/>
      </c>
      <c r="I11" s="145" t="str">
        <f>IF(E11&lt;&gt;0,C11*LOOKUP(E11,Resurs!$A:$A,Resurs!$B:$B)*H11/7.5,"")</f>
        <v/>
      </c>
      <c r="J11" s="62" t="str">
        <f>IF(E11&lt;&gt;0,C11*LOOKUP(E11,Resurs!$A:$A,Resurs!$B:$B)*H11/7.5*F11,"")</f>
        <v/>
      </c>
      <c r="K11" s="131"/>
      <c r="L11" s="33"/>
    </row>
    <row r="12" spans="1:12" s="77" customFormat="1" ht="10.5">
      <c r="A12" s="70"/>
      <c r="B12" s="72" t="s">
        <v>27</v>
      </c>
      <c r="C12" s="83"/>
      <c r="D12" s="80"/>
      <c r="E12" s="81"/>
      <c r="F12" s="84"/>
      <c r="G12" s="126"/>
      <c r="H12" s="157"/>
      <c r="I12" s="147"/>
      <c r="J12" s="140" t="e">
        <f>SUM(J8:J11)</f>
        <v>#N/A</v>
      </c>
      <c r="K12" s="140">
        <f>SUM(K8:K11)</f>
        <v>290</v>
      </c>
      <c r="L12" s="150" t="e">
        <f>K12-J12</f>
        <v>#N/A</v>
      </c>
    </row>
    <row r="13" spans="1:12" s="77" customFormat="1" ht="10.5">
      <c r="A13" s="75" t="s">
        <v>18</v>
      </c>
      <c r="B13" s="76" t="s">
        <v>19</v>
      </c>
      <c r="C13" s="121">
        <v>6</v>
      </c>
      <c r="D13" s="32" t="s">
        <v>20</v>
      </c>
      <c r="E13" s="31">
        <v>175</v>
      </c>
      <c r="F13" s="120">
        <v>0.15</v>
      </c>
      <c r="G13" s="122" t="s">
        <v>21</v>
      </c>
      <c r="H13" s="155" t="e">
        <f>IF(G13&lt;&gt;0,LOOKUP(G13,Faktorer!$A$3:$A$10,Faktorer!$B$3:$B$10),"")</f>
        <v>#N/A</v>
      </c>
      <c r="I13" s="145" t="e">
        <f>IF(E13&lt;&gt;0,C13*LOOKUP(E13,Resurs!$A:$A,Resurs!$B:$B)*H13/7.5,"")</f>
        <v>#N/A</v>
      </c>
      <c r="J13" s="62" t="e">
        <f>IF(E13&lt;&gt;0,C13*LOOKUP(E13,Resurs!$A:$A,Resurs!$B:$B)*H13/7.5*F13,"")</f>
        <v>#N/A</v>
      </c>
      <c r="K13" s="131">
        <v>64</v>
      </c>
      <c r="L13" s="33" t="s">
        <v>28</v>
      </c>
    </row>
    <row r="14" spans="1:12" s="77" customFormat="1" ht="10.5">
      <c r="A14" s="78" t="s">
        <v>23</v>
      </c>
      <c r="B14" s="76" t="s">
        <v>29</v>
      </c>
      <c r="C14" s="121">
        <v>7.5</v>
      </c>
      <c r="D14" s="32" t="s">
        <v>25</v>
      </c>
      <c r="E14" s="31">
        <v>45</v>
      </c>
      <c r="F14" s="120">
        <v>0.15</v>
      </c>
      <c r="G14" s="122" t="s">
        <v>30</v>
      </c>
      <c r="H14" s="155">
        <f>IF(G14&lt;&gt;0,LOOKUP(G14,Faktorer!$A$3:$A$10,Faktorer!$B$3:$B$10),"")</f>
        <v>1</v>
      </c>
      <c r="I14" s="145">
        <f>IF(E14&lt;&gt;0,C14*LOOKUP(E14,Resurs!$A:$A,Resurs!$B:$B)*H14/7.5,"")</f>
        <v>270</v>
      </c>
      <c r="J14" s="62">
        <f>IF(E14&lt;&gt;0,C14*LOOKUP(E14,Resurs!$A:$A,Resurs!$B:$B)*H14/7.5*F14,"")</f>
        <v>40.5</v>
      </c>
      <c r="K14" s="131">
        <v>41</v>
      </c>
      <c r="L14" s="33" t="s">
        <v>31</v>
      </c>
    </row>
    <row r="15" spans="1:12" s="77" customFormat="1" ht="10.5">
      <c r="A15" s="78" t="s">
        <v>32</v>
      </c>
      <c r="B15" s="76" t="s">
        <v>33</v>
      </c>
      <c r="C15" s="121">
        <v>7.5</v>
      </c>
      <c r="D15" s="32" t="s">
        <v>25</v>
      </c>
      <c r="E15" s="31">
        <v>15</v>
      </c>
      <c r="F15" s="120">
        <v>1</v>
      </c>
      <c r="G15" s="122" t="s">
        <v>30</v>
      </c>
      <c r="H15" s="155">
        <f>IF(G15&lt;&gt;0,LOOKUP(G15,Faktorer!$A$3:$A$10,Faktorer!$B$3:$B$10),"")</f>
        <v>1</v>
      </c>
      <c r="I15" s="145">
        <f>IF(E15&lt;&gt;0,C15*LOOKUP(E15,Resurs!$A:$A,Resurs!$B:$B)*H15/7.5,"")</f>
        <v>210</v>
      </c>
      <c r="J15" s="62">
        <f>IF(E15&lt;&gt;0,C15*LOOKUP(E15,Resurs!$A:$A,Resurs!$B:$B)*H15/7.5*F15,"")</f>
        <v>210</v>
      </c>
      <c r="K15" s="131">
        <v>210</v>
      </c>
      <c r="L15" s="33"/>
    </row>
    <row r="16" spans="1:12" s="77" customFormat="1" ht="10.5">
      <c r="A16" s="79"/>
      <c r="B16" s="76"/>
      <c r="C16" s="121"/>
      <c r="D16" s="32"/>
      <c r="E16" s="31"/>
      <c r="F16" s="120"/>
      <c r="G16" s="122"/>
      <c r="H16" s="155" t="str">
        <f>IF(G16&lt;&gt;0,LOOKUP(G16,Faktorer!$A$3:$A$10,Faktorer!$B$3:$B$10),"")</f>
        <v/>
      </c>
      <c r="I16" s="145" t="str">
        <f>IF(E16&lt;&gt;0,C16*LOOKUP(E16,Resurs!$A:$A,Resurs!$B:$B)*H16/7.5,"")</f>
        <v/>
      </c>
      <c r="J16" s="107" t="str">
        <f>IF(E16&lt;&gt;0,C16*LOOKUP(E16,Resurs!$A:$A,Resurs!$B:$B)*H16/7.5*F16,"")</f>
        <v/>
      </c>
      <c r="K16" s="131"/>
      <c r="L16" s="33"/>
    </row>
    <row r="17" spans="1:12" s="77" customFormat="1" ht="10.5">
      <c r="A17" s="70"/>
      <c r="B17" s="72" t="s">
        <v>34</v>
      </c>
      <c r="C17" s="83"/>
      <c r="D17" s="81"/>
      <c r="E17" s="81"/>
      <c r="F17" s="84"/>
      <c r="G17" s="81"/>
      <c r="H17" s="158"/>
      <c r="I17" s="148"/>
      <c r="J17" s="140" t="e">
        <f>SUM(J13:J16)</f>
        <v>#N/A</v>
      </c>
      <c r="K17" s="140">
        <f>SUM(K13:K16)</f>
        <v>315</v>
      </c>
      <c r="L17" s="150" t="e">
        <f>K17-J17</f>
        <v>#N/A</v>
      </c>
    </row>
    <row r="18" spans="1:12" s="77" customFormat="1" ht="10.5">
      <c r="A18" s="75" t="s">
        <v>35</v>
      </c>
      <c r="B18" s="76" t="s">
        <v>36</v>
      </c>
      <c r="C18" s="121">
        <v>7</v>
      </c>
      <c r="D18" s="32" t="s">
        <v>25</v>
      </c>
      <c r="E18" s="31">
        <v>90</v>
      </c>
      <c r="F18" s="120">
        <v>0.6</v>
      </c>
      <c r="G18" s="122" t="s">
        <v>30</v>
      </c>
      <c r="H18" s="155">
        <f>IF(G18&lt;&gt;0,LOOKUP(G18,Faktorer!$A$3:$A$10,Faktorer!$B$3:$B$10),"")</f>
        <v>1</v>
      </c>
      <c r="I18" s="145">
        <f>IF(E18&lt;&gt;0,C18*LOOKUP(E18,Resurs!$A:$A,Resurs!$B:$B)*H18/7.5,"")</f>
        <v>336</v>
      </c>
      <c r="J18" s="62">
        <f>IF(E18&lt;&gt;0,C18*LOOKUP(E18,Resurs!$A:$A,Resurs!$B:$B)*H18/7.5*F18,"")</f>
        <v>201.6</v>
      </c>
      <c r="K18" s="131">
        <v>202</v>
      </c>
      <c r="L18" s="33" t="s">
        <v>37</v>
      </c>
    </row>
    <row r="19" spans="1:12" s="77" customFormat="1" ht="10.5">
      <c r="A19" s="78" t="s">
        <v>38</v>
      </c>
      <c r="B19" s="76" t="s">
        <v>39</v>
      </c>
      <c r="C19" s="121">
        <v>10</v>
      </c>
      <c r="D19" s="32" t="s">
        <v>40</v>
      </c>
      <c r="E19" s="31">
        <v>30</v>
      </c>
      <c r="F19" s="120">
        <v>0.2</v>
      </c>
      <c r="G19" s="122" t="s">
        <v>30</v>
      </c>
      <c r="H19" s="155">
        <f>IF(G19&lt;&gt;0,LOOKUP(G19,Faktorer!$A$3:$A$10,Faktorer!$B$3:$B$10),"")</f>
        <v>1</v>
      </c>
      <c r="I19" s="145">
        <f>IF(E19&lt;&gt;0,C19*LOOKUP(E19,Resurs!$A:$A,Resurs!$B:$B)*H19/7.5,"")</f>
        <v>320</v>
      </c>
      <c r="J19" s="62">
        <f>IF(E19&lt;&gt;0,C19*LOOKUP(E19,Resurs!$A:$A,Resurs!$B:$B)*H19/7.5*F19,"")</f>
        <v>64</v>
      </c>
      <c r="K19" s="131">
        <v>64</v>
      </c>
      <c r="L19" s="33" t="s">
        <v>41</v>
      </c>
    </row>
    <row r="20" spans="1:12" s="77" customFormat="1" ht="10.5">
      <c r="A20" s="78" t="s">
        <v>42</v>
      </c>
      <c r="B20" s="76" t="s">
        <v>43</v>
      </c>
      <c r="C20" s="121">
        <v>7.5</v>
      </c>
      <c r="D20" s="32" t="s">
        <v>25</v>
      </c>
      <c r="E20" s="31">
        <v>16</v>
      </c>
      <c r="F20" s="120">
        <v>0.4</v>
      </c>
      <c r="G20" s="122" t="s">
        <v>26</v>
      </c>
      <c r="H20" s="155">
        <f>IF(G20&lt;&gt;0,LOOKUP(G20,Faktorer!$A$3:$A$10,Faktorer!$B$3:$B$10),"")</f>
        <v>1</v>
      </c>
      <c r="I20" s="145">
        <f>IF(E20&lt;&gt;0,C20*LOOKUP(E20,Resurs!$A:$A,Resurs!$B:$B)*H20/7.5,"")</f>
        <v>212</v>
      </c>
      <c r="J20" s="62">
        <f>IF(E20&lt;&gt;0,C20*LOOKUP(E20,Resurs!$A:$A,Resurs!$B:$B)*H20/7.5*F20,"")</f>
        <v>84.800000000000011</v>
      </c>
      <c r="K20" s="131">
        <v>85</v>
      </c>
      <c r="L20" s="33" t="s">
        <v>22</v>
      </c>
    </row>
    <row r="21" spans="1:12" s="77" customFormat="1" ht="10.5">
      <c r="A21" s="79"/>
      <c r="B21" s="76"/>
      <c r="C21" s="121"/>
      <c r="D21" s="32"/>
      <c r="E21" s="31"/>
      <c r="F21" s="120"/>
      <c r="G21" s="122"/>
      <c r="H21" s="155" t="str">
        <f>IF(G21&lt;&gt;0,LOOKUP(G21,Faktorer!$A$3:$A$10,Faktorer!$B$3:$B$10),"")</f>
        <v/>
      </c>
      <c r="I21" s="145" t="str">
        <f>IF(E21&lt;&gt;0,C21*LOOKUP(E21,Resurs!$A:$A,Resurs!$B:$B)*H21/7.5,"")</f>
        <v/>
      </c>
      <c r="J21" s="107" t="str">
        <f>IF(E21&lt;&gt;0,C21*LOOKUP(E21,Resurs!$A:$A,Resurs!$B:$B)*H21/7.5*F21,"")</f>
        <v/>
      </c>
      <c r="K21" s="131"/>
      <c r="L21" s="33"/>
    </row>
    <row r="22" spans="1:12" s="85" customFormat="1" ht="12.75" customHeight="1">
      <c r="A22" s="70"/>
      <c r="B22" s="72" t="s">
        <v>44</v>
      </c>
      <c r="C22" s="83"/>
      <c r="D22" s="81"/>
      <c r="E22" s="81"/>
      <c r="F22" s="84"/>
      <c r="G22" s="81"/>
      <c r="H22" s="158"/>
      <c r="I22" s="148"/>
      <c r="J22" s="140">
        <f>SUM(J18:J21)</f>
        <v>350.40000000000003</v>
      </c>
      <c r="K22" s="140">
        <v>350</v>
      </c>
      <c r="L22" s="150">
        <f>K22-J22</f>
        <v>-0.40000000000003411</v>
      </c>
    </row>
    <row r="23" spans="1:12" s="77" customFormat="1" ht="12.75" customHeight="1">
      <c r="A23" s="75" t="s">
        <v>45</v>
      </c>
      <c r="B23" s="76" t="s">
        <v>46</v>
      </c>
      <c r="C23" s="121">
        <v>15</v>
      </c>
      <c r="D23" s="32" t="s">
        <v>25</v>
      </c>
      <c r="E23" s="31">
        <v>44</v>
      </c>
      <c r="F23" s="120">
        <v>0.4</v>
      </c>
      <c r="G23" s="122" t="s">
        <v>26</v>
      </c>
      <c r="H23" s="155">
        <f>IF(G23&lt;&gt;0,LOOKUP(G23,Faktorer!$A$3:$A$10,Faktorer!$B$3:$B$10),"")</f>
        <v>1</v>
      </c>
      <c r="I23" s="145">
        <f>IF(E23&lt;&gt;0,C23*LOOKUP(E23,Resurs!$A:$A,Resurs!$B:$B)*H23/7.5,"")</f>
        <v>536</v>
      </c>
      <c r="J23" s="108">
        <f>IF(E23&lt;&gt;0,C23*LOOKUP(E23,Resurs!$A:$A,Resurs!$B:$B)*H23/7.5*F23,"")</f>
        <v>214.4</v>
      </c>
      <c r="K23" s="131">
        <v>214</v>
      </c>
      <c r="L23" s="33"/>
    </row>
    <row r="24" spans="1:12" s="77" customFormat="1" ht="10.5">
      <c r="A24" s="78" t="s">
        <v>38</v>
      </c>
      <c r="B24" s="76" t="s">
        <v>39</v>
      </c>
      <c r="C24" s="121">
        <v>10</v>
      </c>
      <c r="D24" s="32" t="s">
        <v>40</v>
      </c>
      <c r="E24" s="31">
        <v>30</v>
      </c>
      <c r="F24" s="120">
        <v>0.2</v>
      </c>
      <c r="G24" s="122" t="s">
        <v>30</v>
      </c>
      <c r="H24" s="155">
        <f>IF(G24&lt;&gt;0,LOOKUP(G24,Faktorer!$A$3:$A$10,Faktorer!$B$3:$B$10),"")</f>
        <v>1</v>
      </c>
      <c r="I24" s="145">
        <f>IF(E24&lt;&gt;0,C24*LOOKUP(E24,Resurs!$A:$A,Resurs!$B:$B)*H24/7.5,"")</f>
        <v>320</v>
      </c>
      <c r="J24" s="62">
        <f>IF(E24&lt;&gt;0,C24*LOOKUP(E24,Resurs!$A:$A,Resurs!$B:$B)*H24/7.5*F24,"")</f>
        <v>64</v>
      </c>
      <c r="K24" s="131">
        <v>64</v>
      </c>
      <c r="L24" s="33" t="s">
        <v>47</v>
      </c>
    </row>
    <row r="25" spans="1:12" s="77" customFormat="1" ht="10.5">
      <c r="A25" s="78" t="s">
        <v>48</v>
      </c>
      <c r="B25" s="76" t="s">
        <v>49</v>
      </c>
      <c r="C25" s="121">
        <v>15</v>
      </c>
      <c r="D25" s="32" t="s">
        <v>50</v>
      </c>
      <c r="E25" s="31">
        <v>4</v>
      </c>
      <c r="F25" s="120">
        <v>0.5</v>
      </c>
      <c r="G25" s="122" t="s">
        <v>26</v>
      </c>
      <c r="H25" s="155">
        <f>IF(G25&lt;&gt;0,LOOKUP(G25,Faktorer!$A$3:$A$10,Faktorer!$B$3:$B$10),"")</f>
        <v>1</v>
      </c>
      <c r="I25" s="145">
        <f>IF(E25&lt;&gt;0,C25*LOOKUP(E25,Resurs!$A:$A,Resurs!$B:$B)*H25/7.5,"")</f>
        <v>200</v>
      </c>
      <c r="J25" s="62">
        <f>IF(E25&lt;&gt;0,C25*LOOKUP(E25,Resurs!$A:$A,Resurs!$B:$B)*H25/7.5*F25,"")</f>
        <v>100</v>
      </c>
      <c r="K25" s="131">
        <v>100</v>
      </c>
      <c r="L25" s="33"/>
    </row>
    <row r="26" spans="1:12" s="77" customFormat="1" ht="10.5">
      <c r="A26" s="79"/>
      <c r="B26" s="76"/>
      <c r="C26" s="121"/>
      <c r="D26" s="32"/>
      <c r="E26" s="31"/>
      <c r="F26" s="120"/>
      <c r="G26" s="122"/>
      <c r="H26" s="155" t="str">
        <f>IF(G26&lt;&gt;0,LOOKUP(G26,Faktorer!$A$3:$A$10,Faktorer!$B$3:$B$10),"")</f>
        <v/>
      </c>
      <c r="I26" s="145" t="str">
        <f>IF(E26&lt;&gt;0,C26*LOOKUP(E26,Resurs!$A:$A,Resurs!$B:$B)*H26/7.5,"")</f>
        <v/>
      </c>
      <c r="J26" s="62" t="str">
        <f>IF(E26&lt;&gt;0,C26*LOOKUP(E26,Resurs!$A:$A,Resurs!$B:$B)*H26/7.5*F26,"")</f>
        <v/>
      </c>
      <c r="K26" s="131"/>
      <c r="L26" s="33"/>
    </row>
    <row r="27" spans="1:12" s="77" customFormat="1" ht="12.75" customHeight="1" thickBot="1">
      <c r="A27" s="86"/>
      <c r="B27" s="87" t="s">
        <v>51</v>
      </c>
      <c r="C27" s="124"/>
      <c r="D27" s="88"/>
      <c r="E27" s="89"/>
      <c r="F27" s="127"/>
      <c r="G27" s="128"/>
      <c r="H27" s="159"/>
      <c r="I27" s="149"/>
      <c r="J27" s="141">
        <f>SUM(J23:J26)</f>
        <v>378.4</v>
      </c>
      <c r="K27" s="141">
        <f>SUM(K23:K26)</f>
        <v>378</v>
      </c>
      <c r="L27" s="151">
        <f>K27-J27</f>
        <v>-0.39999999999997726</v>
      </c>
    </row>
    <row r="28" spans="1:12" s="77" customFormat="1" ht="10.5">
      <c r="A28" s="90"/>
      <c r="B28" s="91"/>
      <c r="C28" s="91"/>
      <c r="D28" s="91"/>
      <c r="E28" s="92"/>
      <c r="F28" s="93"/>
      <c r="G28" s="90"/>
      <c r="H28" s="94"/>
      <c r="I28" s="93"/>
      <c r="J28" s="93"/>
      <c r="K28" s="93"/>
      <c r="L28" s="93"/>
    </row>
    <row r="29" spans="1:12" s="77" customFormat="1" ht="15" thickBot="1">
      <c r="A29" s="67" t="s">
        <v>52</v>
      </c>
      <c r="B29" s="91"/>
      <c r="C29" s="91"/>
      <c r="D29" s="91"/>
      <c r="E29" s="92"/>
      <c r="F29" s="93"/>
      <c r="G29" s="90"/>
      <c r="H29" s="138" t="s">
        <v>53</v>
      </c>
      <c r="I29" s="93"/>
      <c r="J29" s="93"/>
      <c r="K29" s="93"/>
      <c r="L29" s="93"/>
    </row>
    <row r="30" spans="1:12" s="77" customFormat="1" ht="15" thickBot="1">
      <c r="A30" s="235" t="s">
        <v>54</v>
      </c>
      <c r="B30" s="236"/>
      <c r="C30" s="95" t="s">
        <v>55</v>
      </c>
      <c r="D30" s="95" t="s">
        <v>56</v>
      </c>
      <c r="E30" s="237" t="s">
        <v>57</v>
      </c>
      <c r="F30" s="238"/>
      <c r="G30" s="93"/>
      <c r="H30" s="142" t="s">
        <v>58</v>
      </c>
      <c r="I30" s="239" t="s">
        <v>59</v>
      </c>
      <c r="J30" s="240"/>
      <c r="K30" s="240"/>
      <c r="L30" s="241"/>
    </row>
    <row r="31" spans="1:12" s="77" customFormat="1">
      <c r="A31" s="212" t="s">
        <v>60</v>
      </c>
      <c r="B31" s="213"/>
      <c r="C31" s="107">
        <f>IF(A31&lt;&gt;0,LOOKUP(A31,Faktorer!$A$13:$A$14,Faktorer!$B$13:$B$14),"")</f>
        <v>20</v>
      </c>
      <c r="D31" s="82">
        <v>1</v>
      </c>
      <c r="E31" s="217">
        <f>IF(A31="","0",C31*D31)</f>
        <v>20</v>
      </c>
      <c r="F31" s="218"/>
      <c r="G31" s="93"/>
      <c r="H31" s="143" t="s">
        <v>61</v>
      </c>
      <c r="I31" s="219" t="s">
        <v>62</v>
      </c>
      <c r="J31" s="220"/>
      <c r="K31" s="220"/>
      <c r="L31" s="221"/>
    </row>
    <row r="32" spans="1:12" s="77" customFormat="1" ht="15" customHeight="1" thickBot="1">
      <c r="A32" s="182"/>
      <c r="B32" s="164"/>
      <c r="C32" s="109" t="str">
        <f>IF(A32&lt;&gt;0,LOOKUP(A32,Faktorer!$A$13:$A$14,Faktorer!$B$13:$B$14),"")</f>
        <v/>
      </c>
      <c r="D32" s="96"/>
      <c r="E32" s="222" t="str">
        <f>IF(A32="","0",C32*D32)</f>
        <v>0</v>
      </c>
      <c r="F32" s="223"/>
      <c r="G32" s="90"/>
      <c r="H32" s="144" t="s">
        <v>63</v>
      </c>
      <c r="I32" s="224" t="s">
        <v>64</v>
      </c>
      <c r="J32" s="225"/>
      <c r="K32" s="225"/>
      <c r="L32" s="226"/>
    </row>
    <row r="33" spans="1:12" s="77" customFormat="1" ht="10.5">
      <c r="A33" s="90"/>
      <c r="B33" s="91"/>
      <c r="C33" s="91"/>
      <c r="D33" s="91"/>
      <c r="E33" s="92"/>
      <c r="F33" s="93"/>
      <c r="G33" s="90"/>
      <c r="H33" s="94"/>
      <c r="I33" s="93"/>
      <c r="J33" s="93"/>
      <c r="K33" s="93"/>
      <c r="L33" s="93"/>
    </row>
    <row r="34" spans="1:12" s="77" customFormat="1" ht="15" thickBot="1">
      <c r="A34" s="67" t="s">
        <v>65</v>
      </c>
      <c r="B34" s="91"/>
      <c r="C34" s="91"/>
      <c r="D34" s="91"/>
      <c r="E34" s="92"/>
      <c r="F34" s="93"/>
      <c r="G34" s="90"/>
      <c r="H34" s="94"/>
      <c r="I34" s="93"/>
      <c r="J34" s="93"/>
      <c r="K34" s="93"/>
      <c r="L34" s="93"/>
    </row>
    <row r="35" spans="1:12" s="77" customFormat="1" ht="15" thickBot="1">
      <c r="A35" s="207" t="s">
        <v>66</v>
      </c>
      <c r="B35" s="208"/>
      <c r="C35" s="208"/>
      <c r="D35" s="208"/>
      <c r="E35" s="208"/>
      <c r="F35" s="208"/>
      <c r="G35" s="208"/>
      <c r="H35" s="208"/>
      <c r="I35" s="209" t="s">
        <v>67</v>
      </c>
      <c r="J35" s="210"/>
      <c r="K35" s="211"/>
      <c r="L35" s="97" t="s">
        <v>68</v>
      </c>
    </row>
    <row r="36" spans="1:12" s="77" customFormat="1" ht="14.25" customHeight="1">
      <c r="A36" s="212"/>
      <c r="B36" s="213"/>
      <c r="C36" s="213"/>
      <c r="D36" s="213"/>
      <c r="E36" s="213"/>
      <c r="F36" s="213"/>
      <c r="G36" s="213"/>
      <c r="H36" s="213"/>
      <c r="I36" s="214"/>
      <c r="J36" s="215"/>
      <c r="K36" s="216"/>
      <c r="L36" s="98"/>
    </row>
    <row r="37" spans="1:12" s="77" customFormat="1" ht="14.25" customHeight="1">
      <c r="A37" s="176"/>
      <c r="B37" s="177"/>
      <c r="C37" s="177"/>
      <c r="D37" s="177"/>
      <c r="E37" s="177"/>
      <c r="F37" s="177"/>
      <c r="G37" s="177"/>
      <c r="H37" s="177"/>
      <c r="I37" s="201"/>
      <c r="J37" s="202"/>
      <c r="K37" s="203"/>
      <c r="L37" s="99"/>
    </row>
    <row r="38" spans="1:12" s="77" customFormat="1" ht="14.25" customHeight="1">
      <c r="A38" s="176"/>
      <c r="B38" s="177"/>
      <c r="C38" s="177"/>
      <c r="D38" s="177"/>
      <c r="E38" s="177"/>
      <c r="F38" s="177"/>
      <c r="G38" s="177"/>
      <c r="H38" s="177"/>
      <c r="I38" s="201"/>
      <c r="J38" s="202"/>
      <c r="K38" s="203"/>
      <c r="L38" s="99"/>
    </row>
    <row r="39" spans="1:12" s="77" customFormat="1" ht="14.25" customHeight="1">
      <c r="A39" s="176"/>
      <c r="B39" s="177"/>
      <c r="C39" s="177"/>
      <c r="D39" s="177"/>
      <c r="E39" s="177"/>
      <c r="F39" s="177"/>
      <c r="G39" s="177"/>
      <c r="H39" s="177"/>
      <c r="I39" s="201"/>
      <c r="J39" s="202"/>
      <c r="K39" s="203"/>
      <c r="L39" s="99"/>
    </row>
    <row r="40" spans="1:12" s="77" customFormat="1" ht="14.25" customHeight="1">
      <c r="A40" s="176"/>
      <c r="B40" s="177"/>
      <c r="C40" s="177"/>
      <c r="D40" s="177"/>
      <c r="E40" s="177"/>
      <c r="F40" s="177"/>
      <c r="G40" s="177"/>
      <c r="H40" s="177"/>
      <c r="I40" s="201"/>
      <c r="J40" s="202"/>
      <c r="K40" s="203"/>
      <c r="L40" s="99"/>
    </row>
    <row r="41" spans="1:12" s="77" customFormat="1" ht="14.25" customHeight="1">
      <c r="A41" s="176"/>
      <c r="B41" s="177"/>
      <c r="C41" s="177"/>
      <c r="D41" s="177"/>
      <c r="E41" s="177"/>
      <c r="F41" s="177"/>
      <c r="G41" s="177"/>
      <c r="H41" s="177"/>
      <c r="I41" s="201"/>
      <c r="J41" s="202"/>
      <c r="K41" s="203"/>
      <c r="L41" s="99"/>
    </row>
    <row r="42" spans="1:12" s="77" customFormat="1" ht="14.25" customHeight="1">
      <c r="A42" s="176"/>
      <c r="B42" s="177"/>
      <c r="C42" s="177"/>
      <c r="D42" s="177"/>
      <c r="E42" s="177"/>
      <c r="F42" s="177"/>
      <c r="G42" s="177"/>
      <c r="H42" s="177"/>
      <c r="I42" s="201"/>
      <c r="J42" s="202"/>
      <c r="K42" s="203"/>
      <c r="L42" s="99"/>
    </row>
    <row r="43" spans="1:12" s="77" customFormat="1" ht="14.25" customHeight="1" thickBot="1">
      <c r="A43" s="182"/>
      <c r="B43" s="164"/>
      <c r="C43" s="164"/>
      <c r="D43" s="164"/>
      <c r="E43" s="164"/>
      <c r="F43" s="164"/>
      <c r="G43" s="164"/>
      <c r="H43" s="164"/>
      <c r="I43" s="204"/>
      <c r="J43" s="205"/>
      <c r="K43" s="206"/>
      <c r="L43" s="100"/>
    </row>
    <row r="44" spans="1:12" s="77" customFormat="1" ht="12.75" customHeight="1">
      <c r="A44" s="67"/>
      <c r="B44" s="91"/>
      <c r="C44" s="91"/>
      <c r="D44" s="91"/>
      <c r="E44" s="92"/>
      <c r="F44" s="93"/>
      <c r="G44" s="90"/>
      <c r="H44" s="94"/>
      <c r="I44" s="93"/>
      <c r="J44" s="93"/>
      <c r="K44" s="93"/>
      <c r="L44" s="93"/>
    </row>
    <row r="45" spans="1:12" s="77" customFormat="1" ht="15" thickBot="1">
      <c r="A45" s="67" t="s">
        <v>69</v>
      </c>
      <c r="B45" s="91"/>
      <c r="C45" s="91"/>
      <c r="D45" s="91"/>
      <c r="E45" s="92"/>
      <c r="F45" s="152" t="s">
        <v>70</v>
      </c>
      <c r="G45" s="90"/>
      <c r="H45" s="94"/>
      <c r="I45" s="93"/>
      <c r="J45" s="93"/>
      <c r="K45" s="93"/>
      <c r="L45" s="93"/>
    </row>
    <row r="46" spans="1:12" s="77" customFormat="1" ht="15" thickBot="1">
      <c r="A46" s="188" t="s">
        <v>66</v>
      </c>
      <c r="B46" s="189"/>
      <c r="C46" s="189"/>
      <c r="D46" s="190" t="s">
        <v>71</v>
      </c>
      <c r="E46" s="191"/>
      <c r="F46" s="192" t="s">
        <v>72</v>
      </c>
      <c r="G46" s="193"/>
      <c r="H46" s="193"/>
      <c r="I46" s="193"/>
      <c r="J46" s="193"/>
      <c r="K46" s="194"/>
      <c r="L46" s="101" t="s">
        <v>71</v>
      </c>
    </row>
    <row r="47" spans="1:12" s="77" customFormat="1" ht="14.25" customHeight="1">
      <c r="A47" s="168" t="s">
        <v>73</v>
      </c>
      <c r="B47" s="195"/>
      <c r="C47" s="195"/>
      <c r="D47" s="196">
        <v>80</v>
      </c>
      <c r="E47" s="197"/>
      <c r="F47" s="198" t="s">
        <v>74</v>
      </c>
      <c r="G47" s="199"/>
      <c r="H47" s="199"/>
      <c r="I47" s="199"/>
      <c r="J47" s="199"/>
      <c r="K47" s="200"/>
      <c r="L47" s="160" t="e">
        <f>L7+L12+L17+L22+L27</f>
        <v>#N/A</v>
      </c>
    </row>
    <row r="48" spans="1:12" s="77" customFormat="1" ht="14.25" customHeight="1">
      <c r="A48" s="176" t="s">
        <v>75</v>
      </c>
      <c r="B48" s="177"/>
      <c r="C48" s="177"/>
      <c r="D48" s="178">
        <v>255</v>
      </c>
      <c r="E48" s="179"/>
      <c r="F48" s="170"/>
      <c r="G48" s="180"/>
      <c r="H48" s="180"/>
      <c r="I48" s="180"/>
      <c r="J48" s="180"/>
      <c r="K48" s="181"/>
      <c r="L48" s="129"/>
    </row>
    <row r="49" spans="1:12" s="77" customFormat="1" ht="14.25" customHeight="1">
      <c r="A49" s="176" t="s">
        <v>76</v>
      </c>
      <c r="B49" s="177"/>
      <c r="C49" s="177"/>
      <c r="D49" s="178">
        <v>40</v>
      </c>
      <c r="E49" s="179"/>
      <c r="F49" s="170"/>
      <c r="G49" s="180"/>
      <c r="H49" s="180"/>
      <c r="I49" s="180"/>
      <c r="J49" s="180"/>
      <c r="K49" s="181"/>
      <c r="L49" s="129"/>
    </row>
    <row r="50" spans="1:12" s="77" customFormat="1" ht="14.25" customHeight="1">
      <c r="A50" s="176" t="s">
        <v>77</v>
      </c>
      <c r="B50" s="177"/>
      <c r="C50" s="177"/>
      <c r="D50" s="178">
        <v>40</v>
      </c>
      <c r="E50" s="179"/>
      <c r="F50" s="170"/>
      <c r="G50" s="180"/>
      <c r="H50" s="180"/>
      <c r="I50" s="180"/>
      <c r="J50" s="180"/>
      <c r="K50" s="181"/>
      <c r="L50" s="129"/>
    </row>
    <row r="51" spans="1:12" s="77" customFormat="1" ht="14.25" customHeight="1" thickBot="1">
      <c r="A51" s="182"/>
      <c r="B51" s="164"/>
      <c r="C51" s="164"/>
      <c r="D51" s="183"/>
      <c r="E51" s="184"/>
      <c r="F51" s="185"/>
      <c r="G51" s="186"/>
      <c r="H51" s="186"/>
      <c r="I51" s="186"/>
      <c r="J51" s="186"/>
      <c r="K51" s="187"/>
      <c r="L51" s="130"/>
    </row>
    <row r="52" spans="1:12" s="77" customFormat="1" ht="12.75" customHeight="1">
      <c r="A52" s="67"/>
      <c r="B52" s="91"/>
      <c r="C52" s="91"/>
      <c r="D52" s="91"/>
      <c r="E52" s="92"/>
      <c r="F52" s="93"/>
      <c r="G52" s="90"/>
      <c r="H52" s="94"/>
      <c r="I52" s="93"/>
      <c r="J52" s="93"/>
      <c r="K52" s="93"/>
      <c r="L52" s="93"/>
    </row>
    <row r="53" spans="1:12" s="77" customFormat="1" ht="15" thickBot="1">
      <c r="A53" s="67" t="s">
        <v>78</v>
      </c>
      <c r="B53" s="91"/>
      <c r="C53" s="102" t="s">
        <v>55</v>
      </c>
      <c r="D53" s="102" t="s">
        <v>79</v>
      </c>
      <c r="E53" s="92"/>
      <c r="F53" s="93"/>
      <c r="G53" s="90"/>
      <c r="H53" s="94"/>
      <c r="I53" s="93"/>
      <c r="J53" s="93"/>
      <c r="K53" s="93"/>
      <c r="L53" s="93"/>
    </row>
    <row r="54" spans="1:12" s="77" customFormat="1">
      <c r="A54" s="168" t="s">
        <v>3</v>
      </c>
      <c r="B54" s="169"/>
      <c r="C54" s="110" t="e">
        <f>J7+J12+J17+J22+J27+E31+E32</f>
        <v>#N/A</v>
      </c>
      <c r="D54" s="111" t="e">
        <f>C54/L58</f>
        <v>#N/A</v>
      </c>
      <c r="E54" s="92"/>
      <c r="F54" s="93"/>
      <c r="G54" s="90"/>
      <c r="H54" s="94"/>
      <c r="I54" s="93"/>
      <c r="J54" s="93"/>
      <c r="K54" s="93"/>
      <c r="L54" s="93"/>
    </row>
    <row r="55" spans="1:12" s="77" customFormat="1" ht="15" customHeight="1">
      <c r="A55" s="170" t="s">
        <v>80</v>
      </c>
      <c r="B55" s="171"/>
      <c r="C55" s="153">
        <f>D55*L58</f>
        <v>0</v>
      </c>
      <c r="D55" s="154">
        <f>SUM(I36:K43)</f>
        <v>0</v>
      </c>
      <c r="E55" s="92"/>
      <c r="F55" s="93"/>
      <c r="G55" s="90"/>
      <c r="H55" s="94"/>
      <c r="I55" s="93"/>
      <c r="J55" s="93"/>
      <c r="K55" s="93"/>
      <c r="L55" s="93"/>
    </row>
    <row r="56" spans="1:12" s="77" customFormat="1" ht="15" customHeight="1">
      <c r="A56" s="170" t="s">
        <v>81</v>
      </c>
      <c r="B56" s="171"/>
      <c r="C56" s="112">
        <f>SUM(D47:E51)</f>
        <v>415</v>
      </c>
      <c r="D56" s="113">
        <f>C56/L58</f>
        <v>0.24411764705882352</v>
      </c>
      <c r="E56" s="92"/>
      <c r="F56" s="93"/>
      <c r="G56" s="90"/>
      <c r="H56" s="94"/>
      <c r="I56" s="93"/>
      <c r="J56" s="93"/>
      <c r="K56" s="93"/>
      <c r="L56" s="93"/>
    </row>
    <row r="57" spans="1:12" s="77" customFormat="1" ht="16.149999999999999" customHeight="1" thickBot="1">
      <c r="A57" s="170" t="s">
        <v>82</v>
      </c>
      <c r="B57" s="171"/>
      <c r="C57" s="112" t="e">
        <f>SUM(L47:L51)</f>
        <v>#N/A</v>
      </c>
      <c r="D57" s="113" t="e">
        <f>C57/L58</f>
        <v>#N/A</v>
      </c>
      <c r="E57" s="92"/>
      <c r="F57" s="93"/>
      <c r="G57" s="90"/>
      <c r="H57" s="94"/>
      <c r="I57" s="93"/>
      <c r="J57" s="93"/>
      <c r="K57" s="93"/>
      <c r="L57" s="93"/>
    </row>
    <row r="58" spans="1:12" s="77" customFormat="1" ht="15" thickBot="1">
      <c r="A58" s="172" t="s">
        <v>57</v>
      </c>
      <c r="B58" s="173"/>
      <c r="C58" s="114" t="e">
        <f>C54+C56+C57</f>
        <v>#N/A</v>
      </c>
      <c r="D58" s="115" t="e">
        <f>D54+D56+D57</f>
        <v>#N/A</v>
      </c>
      <c r="E58" s="92"/>
      <c r="F58" s="93"/>
      <c r="G58" s="93"/>
      <c r="H58" s="93"/>
      <c r="I58" s="174" t="s">
        <v>83</v>
      </c>
      <c r="J58" s="175"/>
      <c r="K58" s="175"/>
      <c r="L58" s="103">
        <v>1700</v>
      </c>
    </row>
    <row r="59" spans="1:12" s="77" customFormat="1" ht="14.25" customHeight="1" thickBot="1">
      <c r="A59" s="163" t="s">
        <v>84</v>
      </c>
      <c r="B59" s="164"/>
      <c r="C59" s="116" t="e">
        <f>C58-L58</f>
        <v>#N/A</v>
      </c>
      <c r="D59" s="117" t="e">
        <f>D58-100%</f>
        <v>#N/A</v>
      </c>
      <c r="E59" s="104"/>
      <c r="F59" s="93"/>
      <c r="G59" s="93"/>
      <c r="H59" s="93"/>
      <c r="I59" s="165" t="s">
        <v>57</v>
      </c>
      <c r="J59" s="166"/>
      <c r="K59" s="167"/>
      <c r="L59" s="118" t="e">
        <f>D58</f>
        <v>#N/A</v>
      </c>
    </row>
    <row r="60" spans="1:12" s="77" customFormat="1" ht="14.25" customHeight="1"/>
    <row r="61" spans="1:12" s="77" customFormat="1" ht="14.25" customHeight="1"/>
    <row r="62" spans="1:12" s="77" customFormat="1" ht="14.25" customHeight="1"/>
    <row r="63" spans="1:12" s="77" customFormat="1" ht="14.25" customHeight="1"/>
    <row r="64" spans="1:12" s="77" customFormat="1" ht="10.5"/>
    <row r="65" spans="1:12" s="77" customFormat="1" ht="10.5"/>
    <row r="66" spans="1:12" s="77" customFormat="1" ht="10.5"/>
    <row r="67" spans="1:12" s="77" customFormat="1" ht="10.5"/>
    <row r="68" spans="1:12" s="77" customFormat="1" ht="10.5"/>
    <row r="69" spans="1:12" s="77" customFormat="1" ht="10.5"/>
    <row r="70" spans="1:12" s="77" customFormat="1" ht="10.5"/>
    <row r="71" spans="1:12" s="77" customFormat="1" ht="10.5"/>
    <row r="72" spans="1:12" s="77" customFormat="1" ht="10.5"/>
    <row r="73" spans="1:12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1:12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</row>
    <row r="75" spans="1:12">
      <c r="A75" s="77"/>
      <c r="B75" s="105"/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1:12">
      <c r="A76" s="77"/>
      <c r="B76" s="105"/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1:12">
      <c r="A77" s="77"/>
      <c r="B77" s="105"/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1:12">
      <c r="A78" s="77"/>
      <c r="B78" s="105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79" spans="1:12">
      <c r="A79" s="77"/>
      <c r="B79" s="105"/>
      <c r="C79" s="77"/>
      <c r="D79" s="77"/>
      <c r="E79" s="77"/>
      <c r="F79" s="77"/>
      <c r="G79" s="77"/>
      <c r="H79" s="77"/>
      <c r="I79" s="77"/>
      <c r="J79" s="77"/>
      <c r="K79" s="77"/>
      <c r="L79" s="77"/>
    </row>
    <row r="80" spans="1:12">
      <c r="A80" s="77"/>
      <c r="B80" s="105"/>
      <c r="C80" s="77"/>
      <c r="D80" s="77"/>
      <c r="E80" s="77"/>
      <c r="F80" s="77"/>
      <c r="G80" s="77"/>
      <c r="H80" s="77"/>
      <c r="I80" s="77"/>
      <c r="J80" s="77"/>
      <c r="K80" s="77"/>
      <c r="L80" s="77"/>
    </row>
  </sheetData>
  <dataConsolidate/>
  <mergeCells count="66">
    <mergeCell ref="C1:H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30:B30"/>
    <mergeCell ref="E30:F30"/>
    <mergeCell ref="I30:L30"/>
    <mergeCell ref="A31:B31"/>
    <mergeCell ref="E31:F31"/>
    <mergeCell ref="I31:L31"/>
    <mergeCell ref="A32:B32"/>
    <mergeCell ref="E32:F32"/>
    <mergeCell ref="I32:L32"/>
    <mergeCell ref="A35:H35"/>
    <mergeCell ref="I35:K35"/>
    <mergeCell ref="A36:H36"/>
    <mergeCell ref="I36:K36"/>
    <mergeCell ref="A37:H37"/>
    <mergeCell ref="I37:K37"/>
    <mergeCell ref="A38:H38"/>
    <mergeCell ref="I38:K38"/>
    <mergeCell ref="A39:H39"/>
    <mergeCell ref="I39:K39"/>
    <mergeCell ref="A40:H40"/>
    <mergeCell ref="I40:K40"/>
    <mergeCell ref="A41:H41"/>
    <mergeCell ref="I41:K41"/>
    <mergeCell ref="A42:H42"/>
    <mergeCell ref="I42:K42"/>
    <mergeCell ref="A43:H43"/>
    <mergeCell ref="I43:K43"/>
    <mergeCell ref="A46:C46"/>
    <mergeCell ref="D46:E46"/>
    <mergeCell ref="F46:K46"/>
    <mergeCell ref="A47:C47"/>
    <mergeCell ref="D47:E47"/>
    <mergeCell ref="F47:K47"/>
    <mergeCell ref="A48:C48"/>
    <mergeCell ref="D48:E48"/>
    <mergeCell ref="F48:K48"/>
    <mergeCell ref="A49:C49"/>
    <mergeCell ref="D49:E49"/>
    <mergeCell ref="F49:K49"/>
    <mergeCell ref="A50:C50"/>
    <mergeCell ref="D50:E50"/>
    <mergeCell ref="F50:K50"/>
    <mergeCell ref="A51:C51"/>
    <mergeCell ref="D51:E51"/>
    <mergeCell ref="F51:K51"/>
    <mergeCell ref="A59:B59"/>
    <mergeCell ref="I59:K59"/>
    <mergeCell ref="A54:B54"/>
    <mergeCell ref="A55:B55"/>
    <mergeCell ref="A56:B56"/>
    <mergeCell ref="A57:B57"/>
    <mergeCell ref="A58:B58"/>
    <mergeCell ref="I58:K58"/>
  </mergeCells>
  <dataValidations count="1">
    <dataValidation type="list" allowBlank="1" showInputMessage="1" showErrorMessage="1" sqref="O8">
      <formula1>#REF!</formula1>
    </dataValidation>
  </dataValidations>
  <pageMargins left="0.35433070866141736" right="3.937007874015748E-2" top="0.35433070866141736" bottom="0.35433070866141736" header="0.31496062992125984" footer="0.31496062992125984"/>
  <ignoredErrors>
    <ignoredError sqref="J17" 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Faktorer!$A$3:$A$9</xm:f>
          </x14:formula1>
          <xm:sqref>N9</xm:sqref>
        </x14:dataValidation>
        <x14:dataValidation type="list" allowBlank="1" showInputMessage="1" showErrorMessage="1">
          <x14:formula1>
            <xm:f>Faktorer!$A$13:$A$14</xm:f>
          </x14:formula1>
          <xm:sqref>A31:B32</xm:sqref>
        </x14:dataValidation>
        <x14:dataValidation type="list" allowBlank="1" showInputMessage="1" showErrorMessage="1" promptTitle="Kurstillhörighet">
          <x14:formula1>
            <xm:f>Faktorer!$A$3:$A$9</xm:f>
          </x14:formula1>
          <xm:sqref>G6 G8:G11 G13:G16 G18:G21 G23:G26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A28" zoomScale="130" zoomScaleNormal="130" workbookViewId="0">
      <selection sqref="A1:L59"/>
    </sheetView>
  </sheetViews>
  <sheetFormatPr defaultColWidth="8.81640625" defaultRowHeight="14.5"/>
  <cols>
    <col min="1" max="1" width="5.81640625" style="69" customWidth="1"/>
    <col min="2" max="2" width="23" style="106" customWidth="1"/>
    <col min="3" max="3" width="5.81640625" style="69" customWidth="1"/>
    <col min="4" max="4" width="5.81640625" style="69" bestFit="1" customWidth="1"/>
    <col min="5" max="5" width="4.81640625" style="69" customWidth="1"/>
    <col min="6" max="6" width="6.7265625" style="69" customWidth="1"/>
    <col min="7" max="7" width="5.81640625" style="69" customWidth="1"/>
    <col min="8" max="8" width="6.1796875" style="69" customWidth="1"/>
    <col min="9" max="10" width="6.453125" style="69" customWidth="1"/>
    <col min="11" max="11" width="6.7265625" style="69" customWidth="1"/>
    <col min="12" max="12" width="19.81640625" style="69" customWidth="1"/>
    <col min="13" max="16384" width="8.81640625" style="69"/>
  </cols>
  <sheetData>
    <row r="1" spans="1:12" s="65" customFormat="1" ht="15.5">
      <c r="A1" s="63" t="s">
        <v>0</v>
      </c>
      <c r="B1" s="64"/>
      <c r="C1" s="242" t="s">
        <v>1</v>
      </c>
      <c r="D1" s="243"/>
      <c r="E1" s="243"/>
      <c r="F1" s="243"/>
      <c r="G1" s="243"/>
      <c r="H1" s="243"/>
      <c r="I1" s="30"/>
      <c r="J1" s="63" t="s">
        <v>85</v>
      </c>
      <c r="K1" s="63"/>
      <c r="L1" s="63"/>
    </row>
    <row r="2" spans="1:12" s="65" customFormat="1" ht="8.25" customHeight="1">
      <c r="A2" s="63"/>
      <c r="B2" s="64"/>
      <c r="C2" s="66"/>
      <c r="D2" s="66"/>
      <c r="E2" s="66"/>
      <c r="F2" s="66"/>
      <c r="G2" s="66"/>
      <c r="H2" s="66"/>
      <c r="I2" s="66"/>
      <c r="J2" s="137"/>
      <c r="K2" s="63"/>
      <c r="L2" s="63"/>
    </row>
    <row r="3" spans="1:12" ht="12.75" customHeight="1" thickBot="1">
      <c r="A3" s="67" t="s">
        <v>3</v>
      </c>
      <c r="B3" s="68"/>
      <c r="C3" s="67"/>
      <c r="D3" s="67"/>
      <c r="E3" s="67"/>
      <c r="F3" s="67"/>
      <c r="G3" s="67"/>
      <c r="H3" s="67"/>
      <c r="I3" s="67"/>
      <c r="J3" s="67" t="s">
        <v>86</v>
      </c>
      <c r="K3" s="67"/>
      <c r="L3" s="67"/>
    </row>
    <row r="4" spans="1:12" ht="15" customHeight="1">
      <c r="A4" s="244" t="s">
        <v>5</v>
      </c>
      <c r="B4" s="246" t="s">
        <v>6</v>
      </c>
      <c r="C4" s="248" t="s">
        <v>7</v>
      </c>
      <c r="D4" s="229" t="s">
        <v>8</v>
      </c>
      <c r="E4" s="248" t="s">
        <v>9</v>
      </c>
      <c r="F4" s="248" t="s">
        <v>10</v>
      </c>
      <c r="G4" s="229" t="s">
        <v>11</v>
      </c>
      <c r="H4" s="227" t="s">
        <v>12</v>
      </c>
      <c r="I4" s="227" t="s">
        <v>13</v>
      </c>
      <c r="J4" s="229" t="s">
        <v>14</v>
      </c>
      <c r="K4" s="231" t="s">
        <v>15</v>
      </c>
      <c r="L4" s="233" t="s">
        <v>16</v>
      </c>
    </row>
    <row r="5" spans="1:12" ht="18.75" customHeight="1" thickBot="1">
      <c r="A5" s="245"/>
      <c r="B5" s="247"/>
      <c r="C5" s="249"/>
      <c r="D5" s="230"/>
      <c r="E5" s="249"/>
      <c r="F5" s="249"/>
      <c r="G5" s="230"/>
      <c r="H5" s="228"/>
      <c r="I5" s="228"/>
      <c r="J5" s="230"/>
      <c r="K5" s="232"/>
      <c r="L5" s="234"/>
    </row>
    <row r="6" spans="1:12" ht="12.75" customHeight="1">
      <c r="A6" s="70"/>
      <c r="B6" s="119"/>
      <c r="C6" s="121"/>
      <c r="D6" s="32"/>
      <c r="E6" s="31"/>
      <c r="F6" s="120"/>
      <c r="G6" s="120"/>
      <c r="H6" s="155" t="str">
        <f>IF(G6&lt;&gt;0,LOOKUP(G6,Faktorer!$A$3:$A$10,Faktorer!$B$3:$B$10),"")</f>
        <v/>
      </c>
      <c r="I6" s="145" t="str">
        <f>IF(E6&lt;&gt;0,C6*LOOKUP(E6,Resurs!$A:$A,Resurs!$B:$B)*H6/7.5,"")</f>
        <v/>
      </c>
      <c r="J6" s="62" t="str">
        <f>IF(E6&lt;&gt;0,C6*LOOKUP(E6,Resurs!$A:$A,Resurs!$B:$B)*H6/7.5*F6,"")</f>
        <v/>
      </c>
      <c r="K6" s="139"/>
      <c r="L6" s="71"/>
    </row>
    <row r="7" spans="1:12" ht="12.75" customHeight="1">
      <c r="A7" s="70"/>
      <c r="B7" s="72" t="s">
        <v>17</v>
      </c>
      <c r="C7" s="123"/>
      <c r="D7" s="73"/>
      <c r="E7" s="74"/>
      <c r="F7" s="125"/>
      <c r="G7" s="125"/>
      <c r="H7" s="156"/>
      <c r="I7" s="146"/>
      <c r="J7" s="140">
        <f>SUM(I6:I6)</f>
        <v>0</v>
      </c>
      <c r="K7" s="140">
        <f>SUM(J6:J6)</f>
        <v>0</v>
      </c>
      <c r="L7" s="150">
        <f>K7-J7</f>
        <v>0</v>
      </c>
    </row>
    <row r="8" spans="1:12" s="77" customFormat="1" ht="10.5">
      <c r="A8" s="75"/>
      <c r="B8" s="76"/>
      <c r="C8" s="121"/>
      <c r="D8" s="32"/>
      <c r="E8" s="31"/>
      <c r="F8" s="120"/>
      <c r="G8" s="120"/>
      <c r="H8" s="155" t="str">
        <f>IF(G8&lt;&gt;0,LOOKUP(G8,Faktorer!$A$3:$A$10,Faktorer!$B$3:$B$10),"")</f>
        <v/>
      </c>
      <c r="I8" s="145" t="str">
        <f>IF(E8&lt;&gt;0,C8*LOOKUP(E8,Resurs!$A:$A,Resurs!$B:$B)*H8/7.5,"")</f>
        <v/>
      </c>
      <c r="J8" s="62" t="str">
        <f>IF(E8&lt;&gt;0,C8*LOOKUP(E8,Resurs!$A:$A,Resurs!$B:$B)*H8/7.5*F8,"")</f>
        <v/>
      </c>
      <c r="K8" s="132"/>
      <c r="L8" s="33"/>
    </row>
    <row r="9" spans="1:12" s="77" customFormat="1" ht="10.5">
      <c r="A9" s="78"/>
      <c r="B9" s="76"/>
      <c r="C9" s="121"/>
      <c r="D9" s="32"/>
      <c r="E9" s="31"/>
      <c r="F9" s="120"/>
      <c r="G9" s="120"/>
      <c r="H9" s="155" t="str">
        <f>IF(G9&lt;&gt;0,LOOKUP(G9,Faktorer!$A$3:$A$10,Faktorer!$B$3:$B$10),"")</f>
        <v/>
      </c>
      <c r="I9" s="145" t="str">
        <f>IF(E9&lt;&gt;0,C9*LOOKUP(E9,Resurs!$A:$A,Resurs!$B:$B)*H9/7.5,"")</f>
        <v/>
      </c>
      <c r="J9" s="62" t="str">
        <f>IF(E9&lt;&gt;0,C9*LOOKUP(E9,Resurs!$A:$A,Resurs!$B:$B)*H9/7.5*F9,"")</f>
        <v/>
      </c>
      <c r="K9" s="131"/>
      <c r="L9" s="33"/>
    </row>
    <row r="10" spans="1:12" s="77" customFormat="1" ht="10.5">
      <c r="A10" s="78"/>
      <c r="B10" s="76"/>
      <c r="C10" s="121"/>
      <c r="D10" s="32"/>
      <c r="E10" s="31"/>
      <c r="F10" s="120"/>
      <c r="G10" s="120"/>
      <c r="H10" s="155" t="str">
        <f>IF(G10&lt;&gt;0,LOOKUP(G10,Faktorer!$A$3:$A$10,Faktorer!$B$3:$B$10),"")</f>
        <v/>
      </c>
      <c r="I10" s="145" t="str">
        <f>IF(E10&lt;&gt;0,C10*LOOKUP(E10,Resurs!$A:$A,Resurs!$B:$B)*H10/7.5,"")</f>
        <v/>
      </c>
      <c r="J10" s="62" t="str">
        <f>IF(E10&lt;&gt;0,C10*LOOKUP(E10,Resurs!$A:$A,Resurs!$B:$B)*H10/7.5*F10,"")</f>
        <v/>
      </c>
      <c r="K10" s="131"/>
      <c r="L10" s="33"/>
    </row>
    <row r="11" spans="1:12" s="77" customFormat="1" ht="10.5">
      <c r="A11" s="79"/>
      <c r="B11" s="76"/>
      <c r="C11" s="121"/>
      <c r="D11" s="32"/>
      <c r="E11" s="31"/>
      <c r="F11" s="120"/>
      <c r="G11" s="120"/>
      <c r="H11" s="155" t="str">
        <f>IF(G11&lt;&gt;0,LOOKUP(G11,Faktorer!$A$3:$A$10,Faktorer!$B$3:$B$10),"")</f>
        <v/>
      </c>
      <c r="I11" s="145" t="str">
        <f>IF(E11&lt;&gt;0,C11*LOOKUP(E11,Resurs!$A:$A,Resurs!$B:$B)*H11/7.5,"")</f>
        <v/>
      </c>
      <c r="J11" s="62" t="str">
        <f>IF(E11&lt;&gt;0,C11*LOOKUP(E11,Resurs!$A:$A,Resurs!$B:$B)*H11/7.5*F11,"")</f>
        <v/>
      </c>
      <c r="K11" s="131"/>
      <c r="L11" s="33"/>
    </row>
    <row r="12" spans="1:12" s="77" customFormat="1" ht="10.5">
      <c r="A12" s="70"/>
      <c r="B12" s="72" t="s">
        <v>27</v>
      </c>
      <c r="C12" s="83"/>
      <c r="D12" s="80"/>
      <c r="E12" s="81"/>
      <c r="F12" s="84"/>
      <c r="G12" s="126"/>
      <c r="H12" s="157"/>
      <c r="I12" s="147"/>
      <c r="J12" s="140">
        <f>SUM(J8:J11)</f>
        <v>0</v>
      </c>
      <c r="K12" s="140">
        <f>SUM(K8:K11)</f>
        <v>0</v>
      </c>
      <c r="L12" s="150">
        <f>K12-J12</f>
        <v>0</v>
      </c>
    </row>
    <row r="13" spans="1:12" s="77" customFormat="1" ht="10.5">
      <c r="A13" s="75"/>
      <c r="B13" s="76"/>
      <c r="C13" s="121"/>
      <c r="D13" s="32"/>
      <c r="E13" s="31"/>
      <c r="F13" s="120"/>
      <c r="G13" s="122"/>
      <c r="H13" s="155" t="str">
        <f>IF(G13&lt;&gt;0,LOOKUP(G13,Faktorer!$A$3:$A$10,Faktorer!$B$3:$B$10),"")</f>
        <v/>
      </c>
      <c r="I13" s="145" t="str">
        <f>IF(E13&lt;&gt;0,C13*LOOKUP(E13,Resurs!$A:$A,Resurs!$B:$B)*H13/7.5,"")</f>
        <v/>
      </c>
      <c r="J13" s="62" t="str">
        <f>IF(E13&lt;&gt;0,C13*LOOKUP(E13,Resurs!$A:$A,Resurs!$B:$B)*H13/7.5*F13,"")</f>
        <v/>
      </c>
      <c r="K13" s="131"/>
      <c r="L13" s="33"/>
    </row>
    <row r="14" spans="1:12" s="77" customFormat="1" ht="10.5">
      <c r="A14" s="78"/>
      <c r="B14" s="76"/>
      <c r="C14" s="121"/>
      <c r="D14" s="32"/>
      <c r="E14" s="31"/>
      <c r="F14" s="120"/>
      <c r="G14" s="122"/>
      <c r="H14" s="155" t="str">
        <f>IF(G14&lt;&gt;0,LOOKUP(G14,Faktorer!$A$3:$A$10,Faktorer!$B$3:$B$10),"")</f>
        <v/>
      </c>
      <c r="I14" s="145" t="str">
        <f>IF(E14&lt;&gt;0,C14*LOOKUP(E14,Resurs!$A:$A,Resurs!$B:$B)*H14/7.5,"")</f>
        <v/>
      </c>
      <c r="J14" s="62" t="str">
        <f>IF(E14&lt;&gt;0,C14*LOOKUP(E14,Resurs!$A:$A,Resurs!$B:$B)*H14/7.5*F14,"")</f>
        <v/>
      </c>
      <c r="K14" s="131"/>
      <c r="L14" s="33"/>
    </row>
    <row r="15" spans="1:12" s="77" customFormat="1" ht="10.5">
      <c r="A15" s="78"/>
      <c r="B15" s="76"/>
      <c r="C15" s="121"/>
      <c r="D15" s="32"/>
      <c r="E15" s="31"/>
      <c r="F15" s="120"/>
      <c r="G15" s="122"/>
      <c r="H15" s="155" t="str">
        <f>IF(G15&lt;&gt;0,LOOKUP(G15,Faktorer!$A$3:$A$10,Faktorer!$B$3:$B$10),"")</f>
        <v/>
      </c>
      <c r="I15" s="145" t="str">
        <f>IF(E15&lt;&gt;0,C15*LOOKUP(E15,Resurs!$A:$A,Resurs!$B:$B)*H15/7.5,"")</f>
        <v/>
      </c>
      <c r="J15" s="62" t="str">
        <f>IF(E15&lt;&gt;0,C15*LOOKUP(E15,Resurs!$A:$A,Resurs!$B:$B)*H15/7.5*F15,"")</f>
        <v/>
      </c>
      <c r="K15" s="131"/>
      <c r="L15" s="33"/>
    </row>
    <row r="16" spans="1:12" s="77" customFormat="1" ht="10.5">
      <c r="A16" s="79"/>
      <c r="B16" s="76"/>
      <c r="C16" s="121"/>
      <c r="D16" s="32"/>
      <c r="E16" s="31"/>
      <c r="F16" s="120"/>
      <c r="G16" s="122"/>
      <c r="H16" s="155" t="str">
        <f>IF(G16&lt;&gt;0,LOOKUP(G16,Faktorer!$A$3:$A$10,Faktorer!$B$3:$B$10),"")</f>
        <v/>
      </c>
      <c r="I16" s="145" t="str">
        <f>IF(E16&lt;&gt;0,C16*LOOKUP(E16,Resurs!$A:$A,Resurs!$B:$B)*H16/7.5,"")</f>
        <v/>
      </c>
      <c r="J16" s="107" t="str">
        <f>IF(E16&lt;&gt;0,C16*LOOKUP(E16,Resurs!$A:$A,Resurs!$B:$B)*H16/7.5*F16,"")</f>
        <v/>
      </c>
      <c r="K16" s="131"/>
      <c r="L16" s="33"/>
    </row>
    <row r="17" spans="1:12" s="77" customFormat="1" ht="10.5">
      <c r="A17" s="70"/>
      <c r="B17" s="72" t="s">
        <v>34</v>
      </c>
      <c r="C17" s="83"/>
      <c r="D17" s="81"/>
      <c r="E17" s="81"/>
      <c r="F17" s="84"/>
      <c r="G17" s="81"/>
      <c r="H17" s="158"/>
      <c r="I17" s="148"/>
      <c r="J17" s="140">
        <f>SUM(J13:J16)</f>
        <v>0</v>
      </c>
      <c r="K17" s="140">
        <f>SUM(K13:K16)</f>
        <v>0</v>
      </c>
      <c r="L17" s="150">
        <f>K17-J17</f>
        <v>0</v>
      </c>
    </row>
    <row r="18" spans="1:12" s="77" customFormat="1" ht="10.5">
      <c r="A18" s="75"/>
      <c r="B18" s="76"/>
      <c r="C18" s="121"/>
      <c r="D18" s="32"/>
      <c r="E18" s="31"/>
      <c r="F18" s="120"/>
      <c r="G18" s="122"/>
      <c r="H18" s="155" t="str">
        <f>IF(G18&lt;&gt;0,LOOKUP(G18,Faktorer!$A$3:$A$10,Faktorer!$B$3:$B$10),"")</f>
        <v/>
      </c>
      <c r="I18" s="145" t="str">
        <f>IF(E18&lt;&gt;0,C18*LOOKUP(E18,Resurs!$A:$A,Resurs!$B:$B)*H18/7.5,"")</f>
        <v/>
      </c>
      <c r="J18" s="62" t="str">
        <f>IF(E18&lt;&gt;0,C18*LOOKUP(E18,Resurs!$A:$A,Resurs!$B:$B)*H18/7.5*F18,"")</f>
        <v/>
      </c>
      <c r="K18" s="131"/>
      <c r="L18" s="33"/>
    </row>
    <row r="19" spans="1:12" s="77" customFormat="1" ht="10.5">
      <c r="A19" s="78"/>
      <c r="B19" s="76"/>
      <c r="C19" s="121"/>
      <c r="D19" s="32"/>
      <c r="E19" s="31"/>
      <c r="F19" s="120"/>
      <c r="G19" s="122"/>
      <c r="H19" s="155" t="str">
        <f>IF(G19&lt;&gt;0,LOOKUP(G19,Faktorer!$A$3:$A$10,Faktorer!$B$3:$B$10),"")</f>
        <v/>
      </c>
      <c r="I19" s="145" t="str">
        <f>IF(E19&lt;&gt;0,C19*LOOKUP(E19,Resurs!$A:$A,Resurs!$B:$B)*H19/7.5,"")</f>
        <v/>
      </c>
      <c r="J19" s="62" t="str">
        <f>IF(E19&lt;&gt;0,C19*LOOKUP(E19,Resurs!$A:$A,Resurs!$B:$B)*H19/7.5*F19,"")</f>
        <v/>
      </c>
      <c r="K19" s="131"/>
      <c r="L19" s="33"/>
    </row>
    <row r="20" spans="1:12" s="77" customFormat="1" ht="10.5">
      <c r="A20" s="78"/>
      <c r="B20" s="76"/>
      <c r="C20" s="121"/>
      <c r="D20" s="32"/>
      <c r="E20" s="31"/>
      <c r="F20" s="120"/>
      <c r="G20" s="122"/>
      <c r="H20" s="155" t="str">
        <f>IF(G20&lt;&gt;0,LOOKUP(G20,Faktorer!$A$3:$A$10,Faktorer!$B$3:$B$10),"")</f>
        <v/>
      </c>
      <c r="I20" s="145" t="str">
        <f>IF(E20&lt;&gt;0,C20*LOOKUP(E20,Resurs!$A:$A,Resurs!$B:$B)*H20/7.5,"")</f>
        <v/>
      </c>
      <c r="J20" s="62" t="str">
        <f>IF(E20&lt;&gt;0,C20*LOOKUP(E20,Resurs!$A:$A,Resurs!$B:$B)*H20/7.5*F20,"")</f>
        <v/>
      </c>
      <c r="K20" s="131"/>
      <c r="L20" s="33"/>
    </row>
    <row r="21" spans="1:12" s="77" customFormat="1" ht="10.5">
      <c r="A21" s="79"/>
      <c r="B21" s="76"/>
      <c r="C21" s="121"/>
      <c r="D21" s="32"/>
      <c r="E21" s="31"/>
      <c r="F21" s="120"/>
      <c r="G21" s="122"/>
      <c r="H21" s="155" t="str">
        <f>IF(G21&lt;&gt;0,LOOKUP(G21,Faktorer!$A$3:$A$10,Faktorer!$B$3:$B$10),"")</f>
        <v/>
      </c>
      <c r="I21" s="145" t="str">
        <f>IF(E21&lt;&gt;0,C21*LOOKUP(E21,Resurs!$A:$A,Resurs!$B:$B)*H21/7.5,"")</f>
        <v/>
      </c>
      <c r="J21" s="107" t="str">
        <f>IF(E21&lt;&gt;0,C21*LOOKUP(E21,Resurs!$A:$A,Resurs!$B:$B)*H21/7.5*F21,"")</f>
        <v/>
      </c>
      <c r="K21" s="131"/>
      <c r="L21" s="33"/>
    </row>
    <row r="22" spans="1:12" s="85" customFormat="1" ht="12.75" customHeight="1">
      <c r="A22" s="70"/>
      <c r="B22" s="72" t="s">
        <v>44</v>
      </c>
      <c r="C22" s="83"/>
      <c r="D22" s="81"/>
      <c r="E22" s="81"/>
      <c r="F22" s="84"/>
      <c r="G22" s="81"/>
      <c r="H22" s="158"/>
      <c r="I22" s="148"/>
      <c r="J22" s="140">
        <f>SUM(J18:J21)</f>
        <v>0</v>
      </c>
      <c r="K22" s="140">
        <f>SUM(K18:K21)</f>
        <v>0</v>
      </c>
      <c r="L22" s="150">
        <f>K22-J22</f>
        <v>0</v>
      </c>
    </row>
    <row r="23" spans="1:12" s="77" customFormat="1" ht="12.75" customHeight="1">
      <c r="A23" s="75"/>
      <c r="B23" s="76"/>
      <c r="C23" s="121"/>
      <c r="D23" s="32"/>
      <c r="E23" s="31"/>
      <c r="F23" s="120"/>
      <c r="G23" s="122"/>
      <c r="H23" s="155" t="str">
        <f>IF(G23&lt;&gt;0,LOOKUP(G23,Faktorer!$A$3:$A$10,Faktorer!$B$3:$B$10),"")</f>
        <v/>
      </c>
      <c r="I23" s="145" t="str">
        <f>IF(E23&lt;&gt;0,C23*LOOKUP(E23,Resurs!$A:$A,Resurs!$B:$B)*H23/7.5,"")</f>
        <v/>
      </c>
      <c r="J23" s="108" t="str">
        <f>IF(E23&lt;&gt;0,C23*LOOKUP(E23,Resurs!$A:$A,Resurs!$B:$B)*H23/7.5*F23,"")</f>
        <v/>
      </c>
      <c r="K23" s="131"/>
      <c r="L23" s="33"/>
    </row>
    <row r="24" spans="1:12" s="77" customFormat="1" ht="10.5">
      <c r="A24" s="78"/>
      <c r="B24" s="76"/>
      <c r="C24" s="121"/>
      <c r="D24" s="32"/>
      <c r="E24" s="31"/>
      <c r="F24" s="120"/>
      <c r="G24" s="122"/>
      <c r="H24" s="155" t="str">
        <f>IF(G24&lt;&gt;0,LOOKUP(G24,Faktorer!$A$3:$A$10,Faktorer!$B$3:$B$10),"")</f>
        <v/>
      </c>
      <c r="I24" s="145" t="str">
        <f>IF(E24&lt;&gt;0,C24*LOOKUP(E24,Resurs!$A:$A,Resurs!$B:$B)*H24/7.5,"")</f>
        <v/>
      </c>
      <c r="J24" s="62" t="str">
        <f>IF(E24&lt;&gt;0,C24*LOOKUP(E24,Resurs!$A:$A,Resurs!$B:$B)*H24/7.5*F24,"")</f>
        <v/>
      </c>
      <c r="K24" s="131"/>
      <c r="L24" s="33"/>
    </row>
    <row r="25" spans="1:12" s="77" customFormat="1" ht="10.5">
      <c r="A25" s="78"/>
      <c r="B25" s="76"/>
      <c r="C25" s="121"/>
      <c r="D25" s="32"/>
      <c r="E25" s="31"/>
      <c r="F25" s="120"/>
      <c r="G25" s="122"/>
      <c r="H25" s="155" t="str">
        <f>IF(G25&lt;&gt;0,LOOKUP(G25,Faktorer!$A$3:$A$10,Faktorer!$B$3:$B$10),"")</f>
        <v/>
      </c>
      <c r="I25" s="145" t="str">
        <f>IF(E25&lt;&gt;0,C25*LOOKUP(E25,Resurs!$A:$A,Resurs!$B:$B)*H25/7.5,"")</f>
        <v/>
      </c>
      <c r="J25" s="62" t="str">
        <f>IF(E25&lt;&gt;0,C25*LOOKUP(E25,Resurs!$A:$A,Resurs!$B:$B)*H25/7.5*F25,"")</f>
        <v/>
      </c>
      <c r="K25" s="131"/>
      <c r="L25" s="33"/>
    </row>
    <row r="26" spans="1:12" s="77" customFormat="1" ht="10.5">
      <c r="A26" s="79"/>
      <c r="B26" s="76"/>
      <c r="C26" s="121"/>
      <c r="D26" s="32"/>
      <c r="E26" s="31"/>
      <c r="F26" s="120"/>
      <c r="G26" s="122"/>
      <c r="H26" s="155" t="str">
        <f>IF(G26&lt;&gt;0,LOOKUP(G26,Faktorer!$A$3:$A$10,Faktorer!$B$3:$B$10),"")</f>
        <v/>
      </c>
      <c r="I26" s="145" t="str">
        <f>IF(E26&lt;&gt;0,C26*LOOKUP(E26,Resurs!$A:$A,Resurs!$B:$B)*H26/7.5,"")</f>
        <v/>
      </c>
      <c r="J26" s="62" t="str">
        <f>IF(E26&lt;&gt;0,C26*LOOKUP(E26,Resurs!$A:$A,Resurs!$B:$B)*H26/7.5*F26,"")</f>
        <v/>
      </c>
      <c r="K26" s="131"/>
      <c r="L26" s="33"/>
    </row>
    <row r="27" spans="1:12" s="77" customFormat="1" ht="12.75" customHeight="1" thickBot="1">
      <c r="A27" s="86"/>
      <c r="B27" s="87" t="s">
        <v>51</v>
      </c>
      <c r="C27" s="124"/>
      <c r="D27" s="88"/>
      <c r="E27" s="89"/>
      <c r="F27" s="127"/>
      <c r="G27" s="128"/>
      <c r="H27" s="159"/>
      <c r="I27" s="149"/>
      <c r="J27" s="141">
        <f>SUM(J23:J26)</f>
        <v>0</v>
      </c>
      <c r="K27" s="141">
        <f>SUM(K23:K26)</f>
        <v>0</v>
      </c>
      <c r="L27" s="151">
        <f>K27-J27</f>
        <v>0</v>
      </c>
    </row>
    <row r="28" spans="1:12" s="77" customFormat="1" ht="10.5">
      <c r="A28" s="90"/>
      <c r="B28" s="91"/>
      <c r="C28" s="91"/>
      <c r="D28" s="91"/>
      <c r="E28" s="92"/>
      <c r="F28" s="93"/>
      <c r="G28" s="90"/>
      <c r="H28" s="94"/>
      <c r="I28" s="93"/>
      <c r="J28" s="93"/>
      <c r="K28" s="93"/>
      <c r="L28" s="93"/>
    </row>
    <row r="29" spans="1:12" s="77" customFormat="1" ht="15" thickBot="1">
      <c r="A29" s="67" t="s">
        <v>52</v>
      </c>
      <c r="B29" s="91"/>
      <c r="C29" s="91"/>
      <c r="D29" s="91"/>
      <c r="E29" s="92"/>
      <c r="F29" s="93"/>
      <c r="G29" s="90"/>
      <c r="H29" s="138" t="s">
        <v>53</v>
      </c>
      <c r="I29" s="93"/>
      <c r="J29" s="93"/>
      <c r="K29" s="93"/>
      <c r="L29" s="93"/>
    </row>
    <row r="30" spans="1:12" s="77" customFormat="1" ht="15" thickBot="1">
      <c r="A30" s="235" t="s">
        <v>54</v>
      </c>
      <c r="B30" s="236"/>
      <c r="C30" s="95" t="s">
        <v>55</v>
      </c>
      <c r="D30" s="95" t="s">
        <v>56</v>
      </c>
      <c r="E30" s="237" t="s">
        <v>57</v>
      </c>
      <c r="F30" s="238"/>
      <c r="G30" s="93"/>
      <c r="H30" s="142" t="s">
        <v>58</v>
      </c>
      <c r="I30" s="239"/>
      <c r="J30" s="240"/>
      <c r="K30" s="240"/>
      <c r="L30" s="241"/>
    </row>
    <row r="31" spans="1:12" s="77" customFormat="1">
      <c r="A31" s="212"/>
      <c r="B31" s="213"/>
      <c r="C31" s="107" t="str">
        <f>IF(A31&lt;&gt;0,LOOKUP(A31,Faktorer!$A$13:$A$14,Faktorer!$B$13:$B$14),"")</f>
        <v/>
      </c>
      <c r="D31" s="82"/>
      <c r="E31" s="217" t="str">
        <f>IF(A31="","0",C31*D31)</f>
        <v>0</v>
      </c>
      <c r="F31" s="218"/>
      <c r="G31" s="93"/>
      <c r="H31" s="143" t="s">
        <v>61</v>
      </c>
      <c r="I31" s="219"/>
      <c r="J31" s="220"/>
      <c r="K31" s="220"/>
      <c r="L31" s="221"/>
    </row>
    <row r="32" spans="1:12" s="77" customFormat="1" ht="15" customHeight="1" thickBot="1">
      <c r="A32" s="182"/>
      <c r="B32" s="164"/>
      <c r="C32" s="109" t="str">
        <f>IF(A32&lt;&gt;0,LOOKUP(A32,Faktorer!$A$13:$A$14,Faktorer!$B$13:$B$14),"")</f>
        <v/>
      </c>
      <c r="D32" s="96"/>
      <c r="E32" s="222" t="str">
        <f>IF(A32="","0",C32*D32)</f>
        <v>0</v>
      </c>
      <c r="F32" s="223"/>
      <c r="G32" s="90"/>
      <c r="H32" s="144" t="s">
        <v>63</v>
      </c>
      <c r="I32" s="224"/>
      <c r="J32" s="225"/>
      <c r="K32" s="225"/>
      <c r="L32" s="226"/>
    </row>
    <row r="33" spans="1:12" s="77" customFormat="1" ht="10.5">
      <c r="A33" s="90"/>
      <c r="B33" s="91"/>
      <c r="C33" s="91"/>
      <c r="D33" s="91"/>
      <c r="E33" s="92"/>
      <c r="F33" s="93"/>
      <c r="G33" s="90"/>
      <c r="H33" s="94"/>
      <c r="I33" s="93"/>
      <c r="J33" s="93"/>
      <c r="K33" s="93"/>
      <c r="L33" s="93"/>
    </row>
    <row r="34" spans="1:12" s="77" customFormat="1" ht="15" thickBot="1">
      <c r="A34" s="67" t="s">
        <v>65</v>
      </c>
      <c r="B34" s="91"/>
      <c r="C34" s="91"/>
      <c r="D34" s="91"/>
      <c r="E34" s="92"/>
      <c r="F34" s="93"/>
      <c r="G34" s="90"/>
      <c r="H34" s="94"/>
      <c r="I34" s="93"/>
      <c r="J34" s="93"/>
      <c r="K34" s="93"/>
      <c r="L34" s="93"/>
    </row>
    <row r="35" spans="1:12" s="77" customFormat="1" ht="15" thickBot="1">
      <c r="A35" s="207" t="s">
        <v>66</v>
      </c>
      <c r="B35" s="208"/>
      <c r="C35" s="208"/>
      <c r="D35" s="208"/>
      <c r="E35" s="208"/>
      <c r="F35" s="208"/>
      <c r="G35" s="208"/>
      <c r="H35" s="208"/>
      <c r="I35" s="209" t="s">
        <v>67</v>
      </c>
      <c r="J35" s="210"/>
      <c r="K35" s="211"/>
      <c r="L35" s="97" t="s">
        <v>68</v>
      </c>
    </row>
    <row r="36" spans="1:12" s="77" customFormat="1" ht="14.25" customHeight="1">
      <c r="A36" s="212"/>
      <c r="B36" s="213"/>
      <c r="C36" s="213"/>
      <c r="D36" s="213"/>
      <c r="E36" s="213"/>
      <c r="F36" s="213"/>
      <c r="G36" s="213"/>
      <c r="H36" s="213"/>
      <c r="I36" s="214"/>
      <c r="J36" s="215"/>
      <c r="K36" s="216"/>
      <c r="L36" s="98"/>
    </row>
    <row r="37" spans="1:12" s="77" customFormat="1" ht="14.25" customHeight="1">
      <c r="A37" s="176"/>
      <c r="B37" s="177"/>
      <c r="C37" s="177"/>
      <c r="D37" s="177"/>
      <c r="E37" s="177"/>
      <c r="F37" s="177"/>
      <c r="G37" s="177"/>
      <c r="H37" s="177"/>
      <c r="I37" s="201"/>
      <c r="J37" s="202"/>
      <c r="K37" s="203"/>
      <c r="L37" s="99"/>
    </row>
    <row r="38" spans="1:12" s="77" customFormat="1" ht="14.25" customHeight="1">
      <c r="A38" s="176"/>
      <c r="B38" s="177"/>
      <c r="C38" s="177"/>
      <c r="D38" s="177"/>
      <c r="E38" s="177"/>
      <c r="F38" s="177"/>
      <c r="G38" s="177"/>
      <c r="H38" s="177"/>
      <c r="I38" s="201"/>
      <c r="J38" s="202"/>
      <c r="K38" s="203"/>
      <c r="L38" s="99"/>
    </row>
    <row r="39" spans="1:12" s="77" customFormat="1" ht="14.25" customHeight="1">
      <c r="A39" s="176"/>
      <c r="B39" s="177"/>
      <c r="C39" s="177"/>
      <c r="D39" s="177"/>
      <c r="E39" s="177"/>
      <c r="F39" s="177"/>
      <c r="G39" s="177"/>
      <c r="H39" s="177"/>
      <c r="I39" s="201"/>
      <c r="J39" s="202"/>
      <c r="K39" s="203"/>
      <c r="L39" s="99"/>
    </row>
    <row r="40" spans="1:12" s="77" customFormat="1" ht="14.25" customHeight="1">
      <c r="A40" s="176"/>
      <c r="B40" s="177"/>
      <c r="C40" s="177"/>
      <c r="D40" s="177"/>
      <c r="E40" s="177"/>
      <c r="F40" s="177"/>
      <c r="G40" s="177"/>
      <c r="H40" s="177"/>
      <c r="I40" s="201"/>
      <c r="J40" s="202"/>
      <c r="K40" s="203"/>
      <c r="L40" s="99"/>
    </row>
    <row r="41" spans="1:12" s="77" customFormat="1" ht="14.25" customHeight="1">
      <c r="A41" s="176"/>
      <c r="B41" s="177"/>
      <c r="C41" s="177"/>
      <c r="D41" s="177"/>
      <c r="E41" s="177"/>
      <c r="F41" s="177"/>
      <c r="G41" s="177"/>
      <c r="H41" s="177"/>
      <c r="I41" s="201"/>
      <c r="J41" s="202"/>
      <c r="K41" s="203"/>
      <c r="L41" s="99"/>
    </row>
    <row r="42" spans="1:12" s="77" customFormat="1" ht="14.25" customHeight="1">
      <c r="A42" s="176"/>
      <c r="B42" s="177"/>
      <c r="C42" s="177"/>
      <c r="D42" s="177"/>
      <c r="E42" s="177"/>
      <c r="F42" s="177"/>
      <c r="G42" s="177"/>
      <c r="H42" s="177"/>
      <c r="I42" s="201"/>
      <c r="J42" s="202"/>
      <c r="K42" s="203"/>
      <c r="L42" s="99"/>
    </row>
    <row r="43" spans="1:12" s="77" customFormat="1" ht="14.25" customHeight="1" thickBot="1">
      <c r="A43" s="182"/>
      <c r="B43" s="164"/>
      <c r="C43" s="164"/>
      <c r="D43" s="164"/>
      <c r="E43" s="164"/>
      <c r="F43" s="164"/>
      <c r="G43" s="164"/>
      <c r="H43" s="164"/>
      <c r="I43" s="204"/>
      <c r="J43" s="205"/>
      <c r="K43" s="206"/>
      <c r="L43" s="100"/>
    </row>
    <row r="44" spans="1:12" s="77" customFormat="1" ht="12.75" customHeight="1">
      <c r="A44" s="67"/>
      <c r="B44" s="91"/>
      <c r="C44" s="91"/>
      <c r="D44" s="91"/>
      <c r="E44" s="92"/>
      <c r="F44" s="93"/>
      <c r="G44" s="90"/>
      <c r="H44" s="94"/>
      <c r="I44" s="93"/>
      <c r="J44" s="93"/>
      <c r="K44" s="93"/>
      <c r="L44" s="93"/>
    </row>
    <row r="45" spans="1:12" s="77" customFormat="1" ht="15" thickBot="1">
      <c r="A45" s="67" t="s">
        <v>69</v>
      </c>
      <c r="B45" s="91"/>
      <c r="C45" s="91"/>
      <c r="D45" s="91"/>
      <c r="E45" s="92"/>
      <c r="F45" s="152" t="s">
        <v>70</v>
      </c>
      <c r="G45" s="90"/>
      <c r="H45" s="94"/>
      <c r="I45" s="93"/>
      <c r="J45" s="93"/>
      <c r="K45" s="93"/>
      <c r="L45" s="93"/>
    </row>
    <row r="46" spans="1:12" s="77" customFormat="1" ht="15" thickBot="1">
      <c r="A46" s="188" t="s">
        <v>66</v>
      </c>
      <c r="B46" s="189"/>
      <c r="C46" s="189"/>
      <c r="D46" s="190" t="s">
        <v>71</v>
      </c>
      <c r="E46" s="191"/>
      <c r="F46" s="192" t="s">
        <v>72</v>
      </c>
      <c r="G46" s="193"/>
      <c r="H46" s="193"/>
      <c r="I46" s="193"/>
      <c r="J46" s="193"/>
      <c r="K46" s="194"/>
      <c r="L46" s="101" t="s">
        <v>71</v>
      </c>
    </row>
    <row r="47" spans="1:12" s="77" customFormat="1" ht="14.25" customHeight="1">
      <c r="A47" s="168" t="s">
        <v>73</v>
      </c>
      <c r="B47" s="195"/>
      <c r="C47" s="195"/>
      <c r="D47" s="196">
        <v>80</v>
      </c>
      <c r="E47" s="197"/>
      <c r="F47" s="198" t="s">
        <v>74</v>
      </c>
      <c r="G47" s="199"/>
      <c r="H47" s="199"/>
      <c r="I47" s="199"/>
      <c r="J47" s="199"/>
      <c r="K47" s="200"/>
      <c r="L47" s="160">
        <f>L7+L12+L17+L22+L27</f>
        <v>0</v>
      </c>
    </row>
    <row r="48" spans="1:12" s="77" customFormat="1" ht="14.25" customHeight="1">
      <c r="A48" s="176"/>
      <c r="B48" s="177"/>
      <c r="C48" s="177"/>
      <c r="D48" s="178"/>
      <c r="E48" s="179"/>
      <c r="F48" s="170"/>
      <c r="G48" s="180"/>
      <c r="H48" s="180"/>
      <c r="I48" s="180"/>
      <c r="J48" s="180"/>
      <c r="K48" s="181"/>
      <c r="L48" s="129"/>
    </row>
    <row r="49" spans="1:12" s="77" customFormat="1" ht="14.25" customHeight="1">
      <c r="A49" s="176"/>
      <c r="B49" s="177"/>
      <c r="C49" s="177"/>
      <c r="D49" s="178"/>
      <c r="E49" s="179"/>
      <c r="F49" s="170"/>
      <c r="G49" s="180"/>
      <c r="H49" s="180"/>
      <c r="I49" s="180"/>
      <c r="J49" s="180"/>
      <c r="K49" s="181"/>
      <c r="L49" s="129"/>
    </row>
    <row r="50" spans="1:12" s="77" customFormat="1" ht="14.25" customHeight="1">
      <c r="A50" s="176"/>
      <c r="B50" s="177"/>
      <c r="C50" s="177"/>
      <c r="D50" s="178"/>
      <c r="E50" s="179"/>
      <c r="F50" s="170"/>
      <c r="G50" s="180"/>
      <c r="H50" s="180"/>
      <c r="I50" s="180"/>
      <c r="J50" s="180"/>
      <c r="K50" s="181"/>
      <c r="L50" s="129"/>
    </row>
    <row r="51" spans="1:12" s="77" customFormat="1" ht="14.25" customHeight="1" thickBot="1">
      <c r="A51" s="182"/>
      <c r="B51" s="164"/>
      <c r="C51" s="164"/>
      <c r="D51" s="183"/>
      <c r="E51" s="184"/>
      <c r="F51" s="185"/>
      <c r="G51" s="186"/>
      <c r="H51" s="186"/>
      <c r="I51" s="186"/>
      <c r="J51" s="186"/>
      <c r="K51" s="187"/>
      <c r="L51" s="130"/>
    </row>
    <row r="52" spans="1:12" s="77" customFormat="1" ht="12.75" customHeight="1">
      <c r="A52" s="67"/>
      <c r="B52" s="91"/>
      <c r="C52" s="91"/>
      <c r="D52" s="91"/>
      <c r="E52" s="92"/>
      <c r="F52" s="93"/>
      <c r="G52" s="90"/>
      <c r="H52" s="94"/>
      <c r="I52" s="93"/>
      <c r="J52" s="93"/>
      <c r="K52" s="93"/>
      <c r="L52" s="93"/>
    </row>
    <row r="53" spans="1:12" s="77" customFormat="1" ht="15" thickBot="1">
      <c r="A53" s="67" t="s">
        <v>78</v>
      </c>
      <c r="B53" s="91"/>
      <c r="C53" s="102" t="s">
        <v>55</v>
      </c>
      <c r="D53" s="102" t="s">
        <v>79</v>
      </c>
      <c r="E53" s="92"/>
      <c r="F53" s="93"/>
      <c r="G53" s="90"/>
      <c r="H53" s="94"/>
      <c r="I53" s="93"/>
      <c r="J53" s="93"/>
      <c r="K53" s="93"/>
      <c r="L53" s="93"/>
    </row>
    <row r="54" spans="1:12" s="77" customFormat="1">
      <c r="A54" s="168" t="s">
        <v>3</v>
      </c>
      <c r="B54" s="169"/>
      <c r="C54" s="110">
        <f>J7+J12+J17+J22+J27+E31+E32</f>
        <v>0</v>
      </c>
      <c r="D54" s="111">
        <f>C54/L58</f>
        <v>0</v>
      </c>
      <c r="E54" s="92"/>
      <c r="F54" s="93"/>
      <c r="G54" s="90"/>
      <c r="H54" s="94"/>
      <c r="I54" s="93"/>
      <c r="J54" s="93"/>
      <c r="K54" s="93"/>
      <c r="L54" s="93"/>
    </row>
    <row r="55" spans="1:12" s="77" customFormat="1" ht="15" customHeight="1">
      <c r="A55" s="170" t="s">
        <v>80</v>
      </c>
      <c r="B55" s="171"/>
      <c r="C55" s="153">
        <f>D55*L58</f>
        <v>0</v>
      </c>
      <c r="D55" s="154">
        <f>SUM(I36:K43)</f>
        <v>0</v>
      </c>
      <c r="E55" s="92"/>
      <c r="F55" s="93"/>
      <c r="G55" s="90"/>
      <c r="H55" s="94"/>
      <c r="I55" s="93"/>
      <c r="J55" s="93"/>
      <c r="K55" s="93"/>
      <c r="L55" s="93"/>
    </row>
    <row r="56" spans="1:12" s="77" customFormat="1" ht="15" customHeight="1">
      <c r="A56" s="170" t="s">
        <v>81</v>
      </c>
      <c r="B56" s="171"/>
      <c r="C56" s="112">
        <f>SUM(D47:E51)</f>
        <v>80</v>
      </c>
      <c r="D56" s="113">
        <f>C56/L58</f>
        <v>4.7058823529411764E-2</v>
      </c>
      <c r="E56" s="92"/>
      <c r="F56" s="93"/>
      <c r="G56" s="90"/>
      <c r="H56" s="94"/>
      <c r="I56" s="93"/>
      <c r="J56" s="93"/>
      <c r="K56" s="93"/>
      <c r="L56" s="93"/>
    </row>
    <row r="57" spans="1:12" s="77" customFormat="1" ht="16.149999999999999" customHeight="1" thickBot="1">
      <c r="A57" s="170" t="s">
        <v>82</v>
      </c>
      <c r="B57" s="171"/>
      <c r="C57" s="112">
        <f>SUM(L47:L51)</f>
        <v>0</v>
      </c>
      <c r="D57" s="113">
        <f>C57/L58</f>
        <v>0</v>
      </c>
      <c r="E57" s="92"/>
      <c r="F57" s="93"/>
      <c r="G57" s="90"/>
      <c r="H57" s="94"/>
      <c r="I57" s="93"/>
      <c r="J57" s="93"/>
      <c r="K57" s="93"/>
      <c r="L57" s="93"/>
    </row>
    <row r="58" spans="1:12" s="77" customFormat="1" ht="15" thickBot="1">
      <c r="A58" s="172" t="s">
        <v>57</v>
      </c>
      <c r="B58" s="173"/>
      <c r="C58" s="114">
        <f>C54+C56+C57</f>
        <v>80</v>
      </c>
      <c r="D58" s="115">
        <f>D54+D56+D57</f>
        <v>4.7058823529411764E-2</v>
      </c>
      <c r="E58" s="92"/>
      <c r="F58" s="93"/>
      <c r="G58" s="93"/>
      <c r="H58" s="93"/>
      <c r="I58" s="174" t="s">
        <v>83</v>
      </c>
      <c r="J58" s="175"/>
      <c r="K58" s="175"/>
      <c r="L58" s="103">
        <v>1700</v>
      </c>
    </row>
    <row r="59" spans="1:12" s="77" customFormat="1" ht="14.25" customHeight="1" thickBot="1">
      <c r="A59" s="163" t="s">
        <v>84</v>
      </c>
      <c r="B59" s="164"/>
      <c r="C59" s="116">
        <f>C58-L58</f>
        <v>-1620</v>
      </c>
      <c r="D59" s="117">
        <f>D58-100%</f>
        <v>-0.95294117647058818</v>
      </c>
      <c r="E59" s="104"/>
      <c r="F59" s="93"/>
      <c r="G59" s="93"/>
      <c r="H59" s="93"/>
      <c r="I59" s="165" t="s">
        <v>57</v>
      </c>
      <c r="J59" s="166"/>
      <c r="K59" s="167"/>
      <c r="L59" s="118">
        <f>D58</f>
        <v>4.7058823529411764E-2</v>
      </c>
    </row>
    <row r="60" spans="1:12" s="77" customFormat="1" ht="14.25" customHeight="1"/>
    <row r="61" spans="1:12" s="77" customFormat="1" ht="14.25" customHeight="1"/>
    <row r="62" spans="1:12" s="77" customFormat="1" ht="14.25" customHeight="1"/>
    <row r="63" spans="1:12" s="77" customFormat="1" ht="14.25" customHeight="1"/>
    <row r="64" spans="1:12" s="77" customFormat="1" ht="10.5"/>
    <row r="65" spans="1:12" s="77" customFormat="1" ht="10.5"/>
    <row r="66" spans="1:12" s="77" customFormat="1" ht="10.5"/>
    <row r="67" spans="1:12" s="77" customFormat="1" ht="10.5"/>
    <row r="68" spans="1:12" s="77" customFormat="1" ht="10.5"/>
    <row r="69" spans="1:12" s="77" customFormat="1" ht="10.5"/>
    <row r="70" spans="1:12" s="77" customFormat="1" ht="10.5"/>
    <row r="71" spans="1:12" s="77" customFormat="1" ht="10.5"/>
    <row r="72" spans="1:12" s="77" customFormat="1" ht="10.5"/>
    <row r="73" spans="1:12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1:12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</row>
    <row r="75" spans="1:12">
      <c r="A75" s="77"/>
      <c r="B75" s="105"/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1:12">
      <c r="A76" s="77"/>
      <c r="B76" s="105"/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1:12">
      <c r="A77" s="77"/>
      <c r="B77" s="105"/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1:12">
      <c r="A78" s="77"/>
      <c r="B78" s="105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79" spans="1:12">
      <c r="A79" s="77"/>
      <c r="B79" s="105"/>
      <c r="C79" s="77"/>
      <c r="D79" s="77"/>
      <c r="E79" s="77"/>
      <c r="F79" s="77"/>
      <c r="G79" s="77"/>
      <c r="H79" s="77"/>
      <c r="I79" s="77"/>
      <c r="J79" s="77"/>
      <c r="K79" s="77"/>
      <c r="L79" s="77"/>
    </row>
    <row r="80" spans="1:12">
      <c r="A80" s="77"/>
      <c r="B80" s="105"/>
      <c r="C80" s="77"/>
      <c r="D80" s="77"/>
      <c r="E80" s="77"/>
      <c r="F80" s="77"/>
      <c r="G80" s="77"/>
      <c r="H80" s="77"/>
      <c r="I80" s="77"/>
      <c r="J80" s="77"/>
      <c r="K80" s="77"/>
      <c r="L80" s="77"/>
    </row>
  </sheetData>
  <dataConsolidate/>
  <mergeCells count="66">
    <mergeCell ref="C1:H1"/>
    <mergeCell ref="A4:A5"/>
    <mergeCell ref="B4:B5"/>
    <mergeCell ref="C4:C5"/>
    <mergeCell ref="D4:D5"/>
    <mergeCell ref="E4:E5"/>
    <mergeCell ref="F4:F5"/>
    <mergeCell ref="G4:G5"/>
    <mergeCell ref="H4:H5"/>
    <mergeCell ref="I32:L32"/>
    <mergeCell ref="I4:I5"/>
    <mergeCell ref="A55:B55"/>
    <mergeCell ref="A30:B30"/>
    <mergeCell ref="E30:F30"/>
    <mergeCell ref="A31:B31"/>
    <mergeCell ref="E31:F31"/>
    <mergeCell ref="A32:B32"/>
    <mergeCell ref="E32:F32"/>
    <mergeCell ref="J4:J5"/>
    <mergeCell ref="K4:K5"/>
    <mergeCell ref="L4:L5"/>
    <mergeCell ref="I30:L30"/>
    <mergeCell ref="I31:L31"/>
    <mergeCell ref="A35:H35"/>
    <mergeCell ref="A36:H36"/>
    <mergeCell ref="I36:K36"/>
    <mergeCell ref="A37:H37"/>
    <mergeCell ref="I37:K37"/>
    <mergeCell ref="I35:K35"/>
    <mergeCell ref="A38:H38"/>
    <mergeCell ref="I38:K38"/>
    <mergeCell ref="A39:H39"/>
    <mergeCell ref="I39:K39"/>
    <mergeCell ref="A43:H43"/>
    <mergeCell ref="I43:K43"/>
    <mergeCell ref="A46:C46"/>
    <mergeCell ref="D46:E46"/>
    <mergeCell ref="F46:K46"/>
    <mergeCell ref="A40:H40"/>
    <mergeCell ref="I40:K40"/>
    <mergeCell ref="A41:H41"/>
    <mergeCell ref="I41:K41"/>
    <mergeCell ref="A42:H42"/>
    <mergeCell ref="I42:K42"/>
    <mergeCell ref="A47:C47"/>
    <mergeCell ref="D47:E47"/>
    <mergeCell ref="F47:K47"/>
    <mergeCell ref="A48:C48"/>
    <mergeCell ref="D48:E48"/>
    <mergeCell ref="F48:K48"/>
    <mergeCell ref="A54:B54"/>
    <mergeCell ref="A49:C49"/>
    <mergeCell ref="D49:E49"/>
    <mergeCell ref="F49:K49"/>
    <mergeCell ref="A50:C50"/>
    <mergeCell ref="D50:E50"/>
    <mergeCell ref="F50:K50"/>
    <mergeCell ref="A51:C51"/>
    <mergeCell ref="D51:E51"/>
    <mergeCell ref="F51:K51"/>
    <mergeCell ref="A56:B56"/>
    <mergeCell ref="A57:B57"/>
    <mergeCell ref="A58:B58"/>
    <mergeCell ref="A59:B59"/>
    <mergeCell ref="I59:K59"/>
    <mergeCell ref="I58:K58"/>
  </mergeCells>
  <dataValidations count="1">
    <dataValidation type="list" allowBlank="1" showInputMessage="1" showErrorMessage="1" sqref="O8">
      <formula1>#REF!</formula1>
    </dataValidation>
  </dataValidations>
  <pageMargins left="0.35433070866141736" right="3.937007874015748E-2" top="0.35433070866141736" bottom="0.35433070866141736" header="0.31496062992125984" footer="0.31496062992125984"/>
  <ignoredErrors>
    <ignoredError sqref="H30:H32 I4" numberStoredAsText="1"/>
    <ignoredError sqref="J12 J17 J22 J7" 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Kurstillhörighet">
          <x14:formula1>
            <xm:f>Faktorer!$A$3:$A$9</xm:f>
          </x14:formula1>
          <xm:sqref>G6 G8:G11 G13:G16 G18:G21 G23:G26</xm:sqref>
        </x14:dataValidation>
        <x14:dataValidation type="list" allowBlank="1" showInputMessage="1" showErrorMessage="1">
          <x14:formula1>
            <xm:f>Faktorer!$A$13:$A$14</xm:f>
          </x14:formula1>
          <xm:sqref>A31:B32</xm:sqref>
        </x14:dataValidation>
        <x14:dataValidation type="list" allowBlank="1" showInputMessage="1" showErrorMessage="1">
          <x14:formula1>
            <xm:f>Faktorer!$A$3:$A$9</xm:f>
          </x14:formula1>
          <xm:sqref>N9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J250"/>
  <sheetViews>
    <sheetView topLeftCell="A19" zoomScale="150" zoomScaleNormal="150" zoomScalePageLayoutView="150" workbookViewId="0">
      <selection sqref="A1:J48"/>
    </sheetView>
  </sheetViews>
  <sheetFormatPr defaultColWidth="8.81640625" defaultRowHeight="10.5"/>
  <cols>
    <col min="1" max="4" width="8.81640625" style="1"/>
    <col min="5" max="5" width="22.81640625" style="1" customWidth="1"/>
    <col min="6" max="6" width="14.7265625" style="1" customWidth="1"/>
    <col min="7" max="7" width="11.26953125" style="1" customWidth="1"/>
    <col min="8" max="8" width="8.81640625" style="1"/>
    <col min="9" max="9" width="8.1796875" style="1" customWidth="1"/>
    <col min="10" max="10" width="11.1796875" style="1" customWidth="1"/>
    <col min="11" max="16384" width="8.81640625" style="1"/>
  </cols>
  <sheetData>
    <row r="1" spans="1:10" s="2" customFormat="1" ht="15.5">
      <c r="A1" s="2" t="s">
        <v>87</v>
      </c>
    </row>
    <row r="2" spans="1:10">
      <c r="A2" s="29" t="s">
        <v>88</v>
      </c>
      <c r="B2" s="29" t="s">
        <v>71</v>
      </c>
    </row>
    <row r="3" spans="1:10">
      <c r="A3" s="34">
        <v>1</v>
      </c>
      <c r="B3" s="34">
        <v>80</v>
      </c>
      <c r="D3" s="60" t="s">
        <v>89</v>
      </c>
      <c r="E3" s="56"/>
      <c r="F3" s="56"/>
      <c r="G3" s="56"/>
      <c r="H3" s="56"/>
      <c r="I3" s="56"/>
      <c r="J3" s="57"/>
    </row>
    <row r="4" spans="1:10">
      <c r="A4" s="34">
        <v>2</v>
      </c>
      <c r="B4" s="34">
        <v>80</v>
      </c>
      <c r="D4" s="61" t="s">
        <v>90</v>
      </c>
      <c r="E4" s="58"/>
      <c r="F4" s="58"/>
      <c r="G4" s="58"/>
      <c r="H4" s="58"/>
      <c r="I4" s="58"/>
      <c r="J4" s="59"/>
    </row>
    <row r="5" spans="1:10">
      <c r="A5" s="34">
        <v>3</v>
      </c>
      <c r="B5" s="34">
        <v>100</v>
      </c>
    </row>
    <row r="6" spans="1:10">
      <c r="A6" s="34">
        <v>4</v>
      </c>
      <c r="B6" s="34">
        <v>100</v>
      </c>
    </row>
    <row r="7" spans="1:10">
      <c r="A7" s="34">
        <v>5</v>
      </c>
      <c r="B7" s="34">
        <v>130</v>
      </c>
    </row>
    <row r="8" spans="1:10">
      <c r="A8" s="34">
        <v>6</v>
      </c>
      <c r="B8" s="34">
        <v>130</v>
      </c>
    </row>
    <row r="9" spans="1:10">
      <c r="A9" s="34">
        <v>7</v>
      </c>
      <c r="B9" s="34">
        <v>130</v>
      </c>
      <c r="D9" s="3" t="s">
        <v>91</v>
      </c>
      <c r="E9" s="18"/>
      <c r="F9" s="18"/>
      <c r="G9" s="18"/>
      <c r="H9" s="18"/>
      <c r="I9" s="18"/>
      <c r="J9" s="19"/>
    </row>
    <row r="10" spans="1:10">
      <c r="A10" s="34">
        <v>8</v>
      </c>
      <c r="B10" s="34">
        <v>150</v>
      </c>
      <c r="D10" s="4" t="s">
        <v>92</v>
      </c>
      <c r="E10" s="20"/>
      <c r="F10" s="20"/>
      <c r="G10" s="20"/>
      <c r="H10" s="20"/>
      <c r="I10" s="20"/>
      <c r="J10" s="21"/>
    </row>
    <row r="11" spans="1:10">
      <c r="A11" s="34">
        <v>9</v>
      </c>
      <c r="B11" s="34">
        <v>150</v>
      </c>
    </row>
    <row r="12" spans="1:10">
      <c r="A12" s="34">
        <v>10</v>
      </c>
      <c r="B12" s="34">
        <f>ROUND(180+2*A12,0)</f>
        <v>200</v>
      </c>
    </row>
    <row r="13" spans="1:10">
      <c r="A13" s="34">
        <v>11</v>
      </c>
      <c r="B13" s="34">
        <f t="shared" ref="B13:B76" si="0">ROUND(180+2*A13,0)</f>
        <v>202</v>
      </c>
    </row>
    <row r="14" spans="1:10">
      <c r="A14" s="34">
        <v>12</v>
      </c>
      <c r="B14" s="34">
        <f t="shared" si="0"/>
        <v>204</v>
      </c>
      <c r="D14" s="5" t="s">
        <v>93</v>
      </c>
      <c r="E14" s="18"/>
      <c r="F14" s="18"/>
      <c r="G14" s="18"/>
      <c r="H14" s="18"/>
      <c r="I14" s="18"/>
      <c r="J14" s="19"/>
    </row>
    <row r="15" spans="1:10">
      <c r="A15" s="34">
        <v>13</v>
      </c>
      <c r="B15" s="34">
        <f t="shared" si="0"/>
        <v>206</v>
      </c>
      <c r="D15" s="24" t="s">
        <v>94</v>
      </c>
      <c r="E15" s="22"/>
      <c r="F15" s="22"/>
      <c r="G15" s="22"/>
      <c r="H15" s="22"/>
      <c r="I15" s="22"/>
      <c r="J15" s="23"/>
    </row>
    <row r="16" spans="1:10">
      <c r="A16" s="34">
        <v>14</v>
      </c>
      <c r="B16" s="34">
        <f t="shared" si="0"/>
        <v>208</v>
      </c>
      <c r="D16" s="6" t="s">
        <v>95</v>
      </c>
      <c r="E16" s="22"/>
      <c r="F16" s="22"/>
      <c r="G16" s="22"/>
      <c r="H16" s="22"/>
      <c r="I16" s="22"/>
      <c r="J16" s="23"/>
    </row>
    <row r="17" spans="1:10">
      <c r="A17" s="34">
        <v>15</v>
      </c>
      <c r="B17" s="34">
        <f t="shared" si="0"/>
        <v>210</v>
      </c>
      <c r="D17" s="6" t="s">
        <v>96</v>
      </c>
      <c r="E17" s="22"/>
      <c r="F17" s="22"/>
      <c r="G17" s="22"/>
      <c r="H17" s="22"/>
      <c r="I17" s="22"/>
      <c r="J17" s="23"/>
    </row>
    <row r="18" spans="1:10">
      <c r="A18" s="34">
        <v>16</v>
      </c>
      <c r="B18" s="34">
        <f t="shared" si="0"/>
        <v>212</v>
      </c>
      <c r="D18" s="6" t="s">
        <v>97</v>
      </c>
      <c r="E18" s="22"/>
      <c r="F18" s="22"/>
      <c r="G18" s="22"/>
      <c r="H18" s="22"/>
      <c r="I18" s="22"/>
      <c r="J18" s="23"/>
    </row>
    <row r="19" spans="1:10">
      <c r="A19" s="34">
        <v>17</v>
      </c>
      <c r="B19" s="34">
        <f t="shared" si="0"/>
        <v>214</v>
      </c>
      <c r="D19" s="4" t="s">
        <v>98</v>
      </c>
      <c r="E19" s="20"/>
      <c r="F19" s="20"/>
      <c r="G19" s="20"/>
      <c r="H19" s="20"/>
      <c r="I19" s="20"/>
      <c r="J19" s="21"/>
    </row>
    <row r="20" spans="1:10">
      <c r="A20" s="34">
        <v>18</v>
      </c>
      <c r="B20" s="34">
        <f t="shared" si="0"/>
        <v>216</v>
      </c>
    </row>
    <row r="21" spans="1:10">
      <c r="A21" s="34">
        <v>19</v>
      </c>
      <c r="B21" s="34">
        <f t="shared" si="0"/>
        <v>218</v>
      </c>
    </row>
    <row r="22" spans="1:10">
      <c r="A22" s="34">
        <v>20</v>
      </c>
      <c r="B22" s="34">
        <f t="shared" si="0"/>
        <v>220</v>
      </c>
    </row>
    <row r="23" spans="1:10">
      <c r="A23" s="34">
        <v>21</v>
      </c>
      <c r="B23" s="34">
        <f t="shared" si="0"/>
        <v>222</v>
      </c>
      <c r="D23" s="7" t="s">
        <v>99</v>
      </c>
      <c r="E23" s="8"/>
      <c r="F23" s="8"/>
      <c r="G23" s="8"/>
      <c r="H23" s="8"/>
      <c r="I23" s="8"/>
      <c r="J23" s="9"/>
    </row>
    <row r="24" spans="1:10">
      <c r="A24" s="34">
        <v>22</v>
      </c>
      <c r="B24" s="34">
        <f t="shared" si="0"/>
        <v>224</v>
      </c>
      <c r="D24" s="25" t="s">
        <v>100</v>
      </c>
      <c r="E24" s="26"/>
      <c r="F24" s="11"/>
      <c r="G24" s="11"/>
      <c r="H24" s="11"/>
      <c r="I24" s="11"/>
      <c r="J24" s="12"/>
    </row>
    <row r="25" spans="1:10">
      <c r="A25" s="34">
        <v>23</v>
      </c>
      <c r="B25" s="34">
        <f t="shared" si="0"/>
        <v>226</v>
      </c>
      <c r="D25" s="25"/>
      <c r="E25" s="26"/>
      <c r="F25" s="11"/>
      <c r="G25" s="11"/>
      <c r="H25" s="11"/>
      <c r="I25" s="11"/>
      <c r="J25" s="12"/>
    </row>
    <row r="26" spans="1:10">
      <c r="A26" s="34">
        <v>24</v>
      </c>
      <c r="B26" s="34">
        <f t="shared" si="0"/>
        <v>228</v>
      </c>
      <c r="D26" s="27" t="s">
        <v>101</v>
      </c>
      <c r="E26" s="28" t="s">
        <v>102</v>
      </c>
      <c r="F26" s="28" t="s">
        <v>103</v>
      </c>
      <c r="G26" s="11"/>
      <c r="H26" s="11"/>
      <c r="I26" s="11"/>
      <c r="J26" s="12"/>
    </row>
    <row r="27" spans="1:10">
      <c r="A27" s="34">
        <v>25</v>
      </c>
      <c r="B27" s="34">
        <f t="shared" si="0"/>
        <v>230</v>
      </c>
      <c r="D27" s="16">
        <v>60</v>
      </c>
      <c r="E27" s="17">
        <v>60</v>
      </c>
      <c r="F27" s="17">
        <v>60</v>
      </c>
      <c r="G27" s="11" t="s">
        <v>104</v>
      </c>
      <c r="H27" s="11"/>
      <c r="I27" s="11"/>
      <c r="J27" s="12"/>
    </row>
    <row r="28" spans="1:10">
      <c r="A28" s="34">
        <v>26</v>
      </c>
      <c r="B28" s="34">
        <f t="shared" si="0"/>
        <v>232</v>
      </c>
      <c r="D28" s="10"/>
      <c r="E28" s="11"/>
      <c r="F28" s="11"/>
      <c r="G28" s="11"/>
      <c r="H28" s="11"/>
      <c r="I28" s="11"/>
      <c r="J28" s="12"/>
    </row>
    <row r="29" spans="1:10">
      <c r="A29" s="34">
        <v>27</v>
      </c>
      <c r="B29" s="34">
        <f t="shared" si="0"/>
        <v>234</v>
      </c>
      <c r="D29" s="10" t="s">
        <v>105</v>
      </c>
      <c r="E29" s="11"/>
      <c r="F29" s="11" t="s">
        <v>106</v>
      </c>
      <c r="G29" s="11"/>
      <c r="H29" s="11"/>
      <c r="I29" s="11"/>
      <c r="J29" s="12"/>
    </row>
    <row r="30" spans="1:10">
      <c r="A30" s="34">
        <v>28</v>
      </c>
      <c r="B30" s="34">
        <f t="shared" si="0"/>
        <v>236</v>
      </c>
      <c r="D30" s="10" t="s">
        <v>107</v>
      </c>
      <c r="E30" s="11" t="s">
        <v>108</v>
      </c>
      <c r="F30" s="11" t="s">
        <v>109</v>
      </c>
      <c r="G30" s="11"/>
      <c r="H30" s="11"/>
      <c r="I30" s="11"/>
      <c r="J30" s="12"/>
    </row>
    <row r="31" spans="1:10">
      <c r="A31" s="34">
        <v>29</v>
      </c>
      <c r="B31" s="34">
        <f t="shared" si="0"/>
        <v>238</v>
      </c>
      <c r="D31" s="10"/>
      <c r="E31" s="11"/>
      <c r="F31" s="11"/>
      <c r="G31" s="11"/>
      <c r="H31" s="11"/>
      <c r="I31" s="11"/>
      <c r="J31" s="12"/>
    </row>
    <row r="32" spans="1:10">
      <c r="A32" s="34">
        <v>30</v>
      </c>
      <c r="B32" s="34">
        <f t="shared" si="0"/>
        <v>240</v>
      </c>
      <c r="D32" s="10" t="s">
        <v>110</v>
      </c>
      <c r="E32" s="11"/>
      <c r="F32" s="11"/>
      <c r="G32" s="11"/>
      <c r="H32" s="11"/>
      <c r="I32" s="11"/>
      <c r="J32" s="12"/>
    </row>
    <row r="33" spans="1:10">
      <c r="A33" s="34">
        <v>31</v>
      </c>
      <c r="B33" s="34">
        <f t="shared" si="0"/>
        <v>242</v>
      </c>
      <c r="D33" s="10"/>
      <c r="E33" s="11"/>
      <c r="F33" s="11"/>
      <c r="G33" s="11"/>
      <c r="H33" s="11"/>
      <c r="I33" s="11"/>
      <c r="J33" s="12"/>
    </row>
    <row r="34" spans="1:10">
      <c r="A34" s="34">
        <v>32</v>
      </c>
      <c r="B34" s="34">
        <f t="shared" si="0"/>
        <v>244</v>
      </c>
      <c r="D34" s="13" t="s">
        <v>111</v>
      </c>
      <c r="E34" s="14"/>
      <c r="F34" s="14"/>
      <c r="G34" s="14"/>
      <c r="H34" s="14"/>
      <c r="I34" s="14"/>
      <c r="J34" s="15"/>
    </row>
    <row r="35" spans="1:10">
      <c r="A35" s="34">
        <v>33</v>
      </c>
      <c r="B35" s="34">
        <f t="shared" si="0"/>
        <v>246</v>
      </c>
    </row>
    <row r="36" spans="1:10">
      <c r="A36" s="34">
        <v>34</v>
      </c>
      <c r="B36" s="34">
        <f t="shared" si="0"/>
        <v>248</v>
      </c>
    </row>
    <row r="37" spans="1:10">
      <c r="A37" s="34">
        <v>35</v>
      </c>
      <c r="B37" s="34">
        <f t="shared" si="0"/>
        <v>250</v>
      </c>
    </row>
    <row r="38" spans="1:10">
      <c r="A38" s="34">
        <v>36</v>
      </c>
      <c r="B38" s="34">
        <f t="shared" si="0"/>
        <v>252</v>
      </c>
      <c r="D38" s="45" t="s">
        <v>112</v>
      </c>
      <c r="E38" s="35"/>
      <c r="F38" s="35"/>
      <c r="G38" s="35"/>
      <c r="H38" s="35"/>
      <c r="I38" s="35"/>
      <c r="J38" s="36"/>
    </row>
    <row r="39" spans="1:10">
      <c r="A39" s="34">
        <v>37</v>
      </c>
      <c r="B39" s="34">
        <f t="shared" si="0"/>
        <v>254</v>
      </c>
      <c r="D39" s="37" t="s">
        <v>113</v>
      </c>
      <c r="E39" s="38"/>
      <c r="F39" s="38"/>
      <c r="G39" s="38"/>
      <c r="H39" s="38"/>
      <c r="I39" s="38"/>
      <c r="J39" s="39"/>
    </row>
    <row r="40" spans="1:10">
      <c r="A40" s="34">
        <v>38</v>
      </c>
      <c r="B40" s="34">
        <f t="shared" si="0"/>
        <v>256</v>
      </c>
      <c r="D40" s="37"/>
      <c r="E40" s="38"/>
      <c r="F40" s="38"/>
      <c r="G40" s="38"/>
      <c r="H40" s="38"/>
      <c r="I40" s="38"/>
      <c r="J40" s="39"/>
    </row>
    <row r="41" spans="1:10">
      <c r="A41" s="34">
        <v>39</v>
      </c>
      <c r="B41" s="34">
        <f t="shared" si="0"/>
        <v>258</v>
      </c>
      <c r="D41" s="46" t="s">
        <v>114</v>
      </c>
      <c r="E41" s="47" t="s">
        <v>112</v>
      </c>
      <c r="F41" s="38"/>
      <c r="G41" s="38"/>
      <c r="H41" s="38"/>
      <c r="I41" s="38"/>
      <c r="J41" s="39"/>
    </row>
    <row r="42" spans="1:10">
      <c r="A42" s="34">
        <v>40</v>
      </c>
      <c r="B42" s="34">
        <f t="shared" si="0"/>
        <v>260</v>
      </c>
      <c r="D42" s="40" t="s">
        <v>115</v>
      </c>
      <c r="E42" s="41">
        <v>1756</v>
      </c>
      <c r="F42" s="38"/>
      <c r="G42" s="38"/>
      <c r="H42" s="38"/>
      <c r="I42" s="38"/>
      <c r="J42" s="39"/>
    </row>
    <row r="43" spans="1:10">
      <c r="A43" s="34">
        <v>41</v>
      </c>
      <c r="B43" s="34">
        <f t="shared" si="0"/>
        <v>262</v>
      </c>
      <c r="D43" s="40" t="s">
        <v>116</v>
      </c>
      <c r="E43" s="41">
        <v>1732</v>
      </c>
      <c r="F43" s="38"/>
      <c r="G43" s="38"/>
      <c r="H43" s="38"/>
      <c r="I43" s="38"/>
      <c r="J43" s="39"/>
    </row>
    <row r="44" spans="1:10">
      <c r="A44" s="34">
        <v>42</v>
      </c>
      <c r="B44" s="34">
        <f t="shared" si="0"/>
        <v>264</v>
      </c>
      <c r="D44" s="40" t="s">
        <v>117</v>
      </c>
      <c r="E44" s="41">
        <v>1700</v>
      </c>
      <c r="F44" s="38"/>
      <c r="G44" s="38"/>
      <c r="H44" s="38"/>
      <c r="I44" s="38"/>
      <c r="J44" s="39"/>
    </row>
    <row r="45" spans="1:10">
      <c r="A45" s="34">
        <v>43</v>
      </c>
      <c r="B45" s="34">
        <f t="shared" si="0"/>
        <v>266</v>
      </c>
      <c r="D45" s="37"/>
      <c r="E45" s="38"/>
      <c r="F45" s="38"/>
      <c r="G45" s="38"/>
      <c r="H45" s="38"/>
      <c r="I45" s="38"/>
      <c r="J45" s="39"/>
    </row>
    <row r="46" spans="1:10">
      <c r="A46" s="34">
        <v>44</v>
      </c>
      <c r="B46" s="34">
        <f t="shared" si="0"/>
        <v>268</v>
      </c>
      <c r="D46" s="37" t="s">
        <v>118</v>
      </c>
      <c r="E46" s="38"/>
      <c r="F46" s="38"/>
      <c r="G46" s="38"/>
      <c r="H46" s="38"/>
      <c r="I46" s="38"/>
      <c r="J46" s="39"/>
    </row>
    <row r="47" spans="1:10">
      <c r="A47" s="34">
        <v>45</v>
      </c>
      <c r="B47" s="34">
        <f t="shared" si="0"/>
        <v>270</v>
      </c>
      <c r="D47" s="37"/>
      <c r="E47" s="38"/>
      <c r="F47" s="38"/>
      <c r="G47" s="38"/>
      <c r="H47" s="38"/>
      <c r="I47" s="38"/>
      <c r="J47" s="39"/>
    </row>
    <row r="48" spans="1:10">
      <c r="A48" s="34">
        <v>46</v>
      </c>
      <c r="B48" s="34">
        <f t="shared" si="0"/>
        <v>272</v>
      </c>
      <c r="D48" s="42" t="s">
        <v>119</v>
      </c>
      <c r="E48" s="43"/>
      <c r="F48" s="43"/>
      <c r="G48" s="43"/>
      <c r="H48" s="43"/>
      <c r="I48" s="43"/>
      <c r="J48" s="44"/>
    </row>
    <row r="49" spans="1:2">
      <c r="A49" s="34">
        <v>47</v>
      </c>
      <c r="B49" s="34">
        <f t="shared" si="0"/>
        <v>274</v>
      </c>
    </row>
    <row r="50" spans="1:2">
      <c r="A50" s="34">
        <v>48</v>
      </c>
      <c r="B50" s="34">
        <f t="shared" si="0"/>
        <v>276</v>
      </c>
    </row>
    <row r="51" spans="1:2">
      <c r="A51" s="34">
        <v>49</v>
      </c>
      <c r="B51" s="34">
        <f t="shared" si="0"/>
        <v>278</v>
      </c>
    </row>
    <row r="52" spans="1:2">
      <c r="A52" s="34">
        <v>50</v>
      </c>
      <c r="B52" s="34">
        <f t="shared" si="0"/>
        <v>280</v>
      </c>
    </row>
    <row r="53" spans="1:2">
      <c r="A53" s="34">
        <v>51</v>
      </c>
      <c r="B53" s="34">
        <f t="shared" si="0"/>
        <v>282</v>
      </c>
    </row>
    <row r="54" spans="1:2">
      <c r="A54" s="34">
        <v>52</v>
      </c>
      <c r="B54" s="34">
        <f t="shared" si="0"/>
        <v>284</v>
      </c>
    </row>
    <row r="55" spans="1:2">
      <c r="A55" s="34">
        <v>53</v>
      </c>
      <c r="B55" s="34">
        <f t="shared" si="0"/>
        <v>286</v>
      </c>
    </row>
    <row r="56" spans="1:2">
      <c r="A56" s="34">
        <v>54</v>
      </c>
      <c r="B56" s="34">
        <f t="shared" si="0"/>
        <v>288</v>
      </c>
    </row>
    <row r="57" spans="1:2">
      <c r="A57" s="34">
        <v>55</v>
      </c>
      <c r="B57" s="34">
        <f t="shared" si="0"/>
        <v>290</v>
      </c>
    </row>
    <row r="58" spans="1:2">
      <c r="A58" s="34">
        <v>56</v>
      </c>
      <c r="B58" s="34">
        <f t="shared" si="0"/>
        <v>292</v>
      </c>
    </row>
    <row r="59" spans="1:2">
      <c r="A59" s="34">
        <v>57</v>
      </c>
      <c r="B59" s="34">
        <f t="shared" si="0"/>
        <v>294</v>
      </c>
    </row>
    <row r="60" spans="1:2">
      <c r="A60" s="34">
        <v>58</v>
      </c>
      <c r="B60" s="34">
        <f t="shared" si="0"/>
        <v>296</v>
      </c>
    </row>
    <row r="61" spans="1:2">
      <c r="A61" s="34">
        <v>59</v>
      </c>
      <c r="B61" s="34">
        <f t="shared" si="0"/>
        <v>298</v>
      </c>
    </row>
    <row r="62" spans="1:2">
      <c r="A62" s="34">
        <v>60</v>
      </c>
      <c r="B62" s="34">
        <f t="shared" si="0"/>
        <v>300</v>
      </c>
    </row>
    <row r="63" spans="1:2">
      <c r="A63" s="34">
        <v>61</v>
      </c>
      <c r="B63" s="34">
        <f t="shared" si="0"/>
        <v>302</v>
      </c>
    </row>
    <row r="64" spans="1:2">
      <c r="A64" s="34">
        <v>62</v>
      </c>
      <c r="B64" s="34">
        <f t="shared" si="0"/>
        <v>304</v>
      </c>
    </row>
    <row r="65" spans="1:2">
      <c r="A65" s="34">
        <v>63</v>
      </c>
      <c r="B65" s="34">
        <f t="shared" si="0"/>
        <v>306</v>
      </c>
    </row>
    <row r="66" spans="1:2">
      <c r="A66" s="34">
        <v>64</v>
      </c>
      <c r="B66" s="34">
        <f t="shared" si="0"/>
        <v>308</v>
      </c>
    </row>
    <row r="67" spans="1:2">
      <c r="A67" s="34">
        <v>65</v>
      </c>
      <c r="B67" s="34">
        <f t="shared" si="0"/>
        <v>310</v>
      </c>
    </row>
    <row r="68" spans="1:2">
      <c r="A68" s="34">
        <v>66</v>
      </c>
      <c r="B68" s="34">
        <f t="shared" si="0"/>
        <v>312</v>
      </c>
    </row>
    <row r="69" spans="1:2">
      <c r="A69" s="34">
        <v>67</v>
      </c>
      <c r="B69" s="34">
        <f t="shared" si="0"/>
        <v>314</v>
      </c>
    </row>
    <row r="70" spans="1:2">
      <c r="A70" s="34">
        <v>68</v>
      </c>
      <c r="B70" s="34">
        <f t="shared" si="0"/>
        <v>316</v>
      </c>
    </row>
    <row r="71" spans="1:2">
      <c r="A71" s="34">
        <v>69</v>
      </c>
      <c r="B71" s="34">
        <f t="shared" si="0"/>
        <v>318</v>
      </c>
    </row>
    <row r="72" spans="1:2">
      <c r="A72" s="34">
        <v>70</v>
      </c>
      <c r="B72" s="34">
        <f t="shared" si="0"/>
        <v>320</v>
      </c>
    </row>
    <row r="73" spans="1:2">
      <c r="A73" s="34">
        <v>71</v>
      </c>
      <c r="B73" s="34">
        <f t="shared" si="0"/>
        <v>322</v>
      </c>
    </row>
    <row r="74" spans="1:2">
      <c r="A74" s="34">
        <v>72</v>
      </c>
      <c r="B74" s="34">
        <f t="shared" si="0"/>
        <v>324</v>
      </c>
    </row>
    <row r="75" spans="1:2">
      <c r="A75" s="34">
        <v>73</v>
      </c>
      <c r="B75" s="34">
        <f t="shared" si="0"/>
        <v>326</v>
      </c>
    </row>
    <row r="76" spans="1:2">
      <c r="A76" s="34">
        <v>74</v>
      </c>
      <c r="B76" s="34">
        <f t="shared" si="0"/>
        <v>328</v>
      </c>
    </row>
    <row r="77" spans="1:2">
      <c r="A77" s="34">
        <v>75</v>
      </c>
      <c r="B77" s="34">
        <f t="shared" ref="B77:B140" si="1">ROUND(180+2*A77,0)</f>
        <v>330</v>
      </c>
    </row>
    <row r="78" spans="1:2">
      <c r="A78" s="34">
        <v>76</v>
      </c>
      <c r="B78" s="34">
        <f t="shared" si="1"/>
        <v>332</v>
      </c>
    </row>
    <row r="79" spans="1:2">
      <c r="A79" s="34">
        <v>77</v>
      </c>
      <c r="B79" s="34">
        <f t="shared" si="1"/>
        <v>334</v>
      </c>
    </row>
    <row r="80" spans="1:2">
      <c r="A80" s="34">
        <v>78</v>
      </c>
      <c r="B80" s="34">
        <f t="shared" si="1"/>
        <v>336</v>
      </c>
    </row>
    <row r="81" spans="1:2">
      <c r="A81" s="34">
        <v>79</v>
      </c>
      <c r="B81" s="34">
        <f t="shared" si="1"/>
        <v>338</v>
      </c>
    </row>
    <row r="82" spans="1:2">
      <c r="A82" s="34">
        <v>80</v>
      </c>
      <c r="B82" s="34">
        <f t="shared" si="1"/>
        <v>340</v>
      </c>
    </row>
    <row r="83" spans="1:2">
      <c r="A83" s="34">
        <v>81</v>
      </c>
      <c r="B83" s="34">
        <f t="shared" si="1"/>
        <v>342</v>
      </c>
    </row>
    <row r="84" spans="1:2">
      <c r="A84" s="34">
        <v>82</v>
      </c>
      <c r="B84" s="34">
        <f t="shared" si="1"/>
        <v>344</v>
      </c>
    </row>
    <row r="85" spans="1:2">
      <c r="A85" s="34">
        <v>83</v>
      </c>
      <c r="B85" s="34">
        <f t="shared" si="1"/>
        <v>346</v>
      </c>
    </row>
    <row r="86" spans="1:2">
      <c r="A86" s="34">
        <v>84</v>
      </c>
      <c r="B86" s="34">
        <f t="shared" si="1"/>
        <v>348</v>
      </c>
    </row>
    <row r="87" spans="1:2">
      <c r="A87" s="34">
        <v>85</v>
      </c>
      <c r="B87" s="34">
        <f t="shared" si="1"/>
        <v>350</v>
      </c>
    </row>
    <row r="88" spans="1:2">
      <c r="A88" s="34">
        <v>86</v>
      </c>
      <c r="B88" s="34">
        <f t="shared" si="1"/>
        <v>352</v>
      </c>
    </row>
    <row r="89" spans="1:2">
      <c r="A89" s="34">
        <v>87</v>
      </c>
      <c r="B89" s="34">
        <f t="shared" si="1"/>
        <v>354</v>
      </c>
    </row>
    <row r="90" spans="1:2">
      <c r="A90" s="34">
        <v>88</v>
      </c>
      <c r="B90" s="34">
        <f t="shared" si="1"/>
        <v>356</v>
      </c>
    </row>
    <row r="91" spans="1:2">
      <c r="A91" s="34">
        <v>89</v>
      </c>
      <c r="B91" s="34">
        <f t="shared" si="1"/>
        <v>358</v>
      </c>
    </row>
    <row r="92" spans="1:2">
      <c r="A92" s="34">
        <v>90</v>
      </c>
      <c r="B92" s="34">
        <f t="shared" si="1"/>
        <v>360</v>
      </c>
    </row>
    <row r="93" spans="1:2">
      <c r="A93" s="34">
        <v>91</v>
      </c>
      <c r="B93" s="34">
        <f t="shared" si="1"/>
        <v>362</v>
      </c>
    </row>
    <row r="94" spans="1:2">
      <c r="A94" s="34">
        <v>92</v>
      </c>
      <c r="B94" s="34">
        <f t="shared" si="1"/>
        <v>364</v>
      </c>
    </row>
    <row r="95" spans="1:2">
      <c r="A95" s="34">
        <v>93</v>
      </c>
      <c r="B95" s="34">
        <f t="shared" si="1"/>
        <v>366</v>
      </c>
    </row>
    <row r="96" spans="1:2">
      <c r="A96" s="34">
        <v>94</v>
      </c>
      <c r="B96" s="34">
        <f t="shared" si="1"/>
        <v>368</v>
      </c>
    </row>
    <row r="97" spans="1:2">
      <c r="A97" s="34">
        <v>95</v>
      </c>
      <c r="B97" s="34">
        <f t="shared" si="1"/>
        <v>370</v>
      </c>
    </row>
    <row r="98" spans="1:2">
      <c r="A98" s="34">
        <v>96</v>
      </c>
      <c r="B98" s="34">
        <f t="shared" si="1"/>
        <v>372</v>
      </c>
    </row>
    <row r="99" spans="1:2">
      <c r="A99" s="34">
        <v>97</v>
      </c>
      <c r="B99" s="34">
        <f t="shared" si="1"/>
        <v>374</v>
      </c>
    </row>
    <row r="100" spans="1:2">
      <c r="A100" s="34">
        <v>98</v>
      </c>
      <c r="B100" s="34">
        <f t="shared" si="1"/>
        <v>376</v>
      </c>
    </row>
    <row r="101" spans="1:2">
      <c r="A101" s="34">
        <v>99</v>
      </c>
      <c r="B101" s="34">
        <f t="shared" si="1"/>
        <v>378</v>
      </c>
    </row>
    <row r="102" spans="1:2">
      <c r="A102" s="34">
        <v>100</v>
      </c>
      <c r="B102" s="34">
        <f t="shared" si="1"/>
        <v>380</v>
      </c>
    </row>
    <row r="103" spans="1:2">
      <c r="A103" s="34">
        <v>101</v>
      </c>
      <c r="B103" s="34">
        <f t="shared" si="1"/>
        <v>382</v>
      </c>
    </row>
    <row r="104" spans="1:2">
      <c r="A104" s="34">
        <v>102</v>
      </c>
      <c r="B104" s="34">
        <f t="shared" si="1"/>
        <v>384</v>
      </c>
    </row>
    <row r="105" spans="1:2">
      <c r="A105" s="34">
        <v>103</v>
      </c>
      <c r="B105" s="34">
        <f t="shared" si="1"/>
        <v>386</v>
      </c>
    </row>
    <row r="106" spans="1:2">
      <c r="A106" s="34">
        <v>104</v>
      </c>
      <c r="B106" s="34">
        <f t="shared" si="1"/>
        <v>388</v>
      </c>
    </row>
    <row r="107" spans="1:2">
      <c r="A107" s="34">
        <v>105</v>
      </c>
      <c r="B107" s="34">
        <f t="shared" si="1"/>
        <v>390</v>
      </c>
    </row>
    <row r="108" spans="1:2">
      <c r="A108" s="34">
        <v>106</v>
      </c>
      <c r="B108" s="34">
        <f t="shared" si="1"/>
        <v>392</v>
      </c>
    </row>
    <row r="109" spans="1:2">
      <c r="A109" s="34">
        <v>107</v>
      </c>
      <c r="B109" s="34">
        <f t="shared" si="1"/>
        <v>394</v>
      </c>
    </row>
    <row r="110" spans="1:2">
      <c r="A110" s="34">
        <v>108</v>
      </c>
      <c r="B110" s="34">
        <f t="shared" si="1"/>
        <v>396</v>
      </c>
    </row>
    <row r="111" spans="1:2">
      <c r="A111" s="34">
        <v>109</v>
      </c>
      <c r="B111" s="34">
        <f t="shared" si="1"/>
        <v>398</v>
      </c>
    </row>
    <row r="112" spans="1:2">
      <c r="A112" s="34">
        <v>110</v>
      </c>
      <c r="B112" s="34">
        <f t="shared" si="1"/>
        <v>400</v>
      </c>
    </row>
    <row r="113" spans="1:2">
      <c r="A113" s="34">
        <v>111</v>
      </c>
      <c r="B113" s="34">
        <f t="shared" si="1"/>
        <v>402</v>
      </c>
    </row>
    <row r="114" spans="1:2">
      <c r="A114" s="34">
        <v>112</v>
      </c>
      <c r="B114" s="34">
        <f t="shared" si="1"/>
        <v>404</v>
      </c>
    </row>
    <row r="115" spans="1:2">
      <c r="A115" s="34">
        <v>113</v>
      </c>
      <c r="B115" s="34">
        <f t="shared" si="1"/>
        <v>406</v>
      </c>
    </row>
    <row r="116" spans="1:2">
      <c r="A116" s="34">
        <v>114</v>
      </c>
      <c r="B116" s="34">
        <f t="shared" si="1"/>
        <v>408</v>
      </c>
    </row>
    <row r="117" spans="1:2">
      <c r="A117" s="34">
        <v>115</v>
      </c>
      <c r="B117" s="34">
        <f t="shared" si="1"/>
        <v>410</v>
      </c>
    </row>
    <row r="118" spans="1:2">
      <c r="A118" s="34">
        <v>116</v>
      </c>
      <c r="B118" s="34">
        <f t="shared" si="1"/>
        <v>412</v>
      </c>
    </row>
    <row r="119" spans="1:2">
      <c r="A119" s="34">
        <v>117</v>
      </c>
      <c r="B119" s="34">
        <f t="shared" si="1"/>
        <v>414</v>
      </c>
    </row>
    <row r="120" spans="1:2">
      <c r="A120" s="34">
        <v>118</v>
      </c>
      <c r="B120" s="34">
        <f t="shared" si="1"/>
        <v>416</v>
      </c>
    </row>
    <row r="121" spans="1:2">
      <c r="A121" s="34">
        <v>119</v>
      </c>
      <c r="B121" s="34">
        <f t="shared" si="1"/>
        <v>418</v>
      </c>
    </row>
    <row r="122" spans="1:2">
      <c r="A122" s="34">
        <v>120</v>
      </c>
      <c r="B122" s="34">
        <f t="shared" si="1"/>
        <v>420</v>
      </c>
    </row>
    <row r="123" spans="1:2">
      <c r="A123" s="34">
        <v>121</v>
      </c>
      <c r="B123" s="34">
        <f t="shared" si="1"/>
        <v>422</v>
      </c>
    </row>
    <row r="124" spans="1:2">
      <c r="A124" s="34">
        <v>122</v>
      </c>
      <c r="B124" s="34">
        <f t="shared" si="1"/>
        <v>424</v>
      </c>
    </row>
    <row r="125" spans="1:2">
      <c r="A125" s="34">
        <v>123</v>
      </c>
      <c r="B125" s="34">
        <f t="shared" si="1"/>
        <v>426</v>
      </c>
    </row>
    <row r="126" spans="1:2">
      <c r="A126" s="34">
        <v>124</v>
      </c>
      <c r="B126" s="34">
        <f t="shared" si="1"/>
        <v>428</v>
      </c>
    </row>
    <row r="127" spans="1:2">
      <c r="A127" s="34">
        <v>125</v>
      </c>
      <c r="B127" s="34">
        <f t="shared" si="1"/>
        <v>430</v>
      </c>
    </row>
    <row r="128" spans="1:2">
      <c r="A128" s="34">
        <v>126</v>
      </c>
      <c r="B128" s="34">
        <f t="shared" si="1"/>
        <v>432</v>
      </c>
    </row>
    <row r="129" spans="1:2">
      <c r="A129" s="34">
        <v>127</v>
      </c>
      <c r="B129" s="34">
        <f t="shared" si="1"/>
        <v>434</v>
      </c>
    </row>
    <row r="130" spans="1:2">
      <c r="A130" s="34">
        <v>128</v>
      </c>
      <c r="B130" s="34">
        <f t="shared" si="1"/>
        <v>436</v>
      </c>
    </row>
    <row r="131" spans="1:2">
      <c r="A131" s="34">
        <v>129</v>
      </c>
      <c r="B131" s="34">
        <f t="shared" si="1"/>
        <v>438</v>
      </c>
    </row>
    <row r="132" spans="1:2">
      <c r="A132" s="34">
        <v>130</v>
      </c>
      <c r="B132" s="34">
        <f t="shared" si="1"/>
        <v>440</v>
      </c>
    </row>
    <row r="133" spans="1:2">
      <c r="A133" s="34">
        <v>131</v>
      </c>
      <c r="B133" s="34">
        <f t="shared" si="1"/>
        <v>442</v>
      </c>
    </row>
    <row r="134" spans="1:2">
      <c r="A134" s="34">
        <v>132</v>
      </c>
      <c r="B134" s="34">
        <f t="shared" si="1"/>
        <v>444</v>
      </c>
    </row>
    <row r="135" spans="1:2">
      <c r="A135" s="34">
        <v>133</v>
      </c>
      <c r="B135" s="34">
        <f t="shared" si="1"/>
        <v>446</v>
      </c>
    </row>
    <row r="136" spans="1:2">
      <c r="A136" s="34">
        <v>134</v>
      </c>
      <c r="B136" s="34">
        <f t="shared" si="1"/>
        <v>448</v>
      </c>
    </row>
    <row r="137" spans="1:2">
      <c r="A137" s="34">
        <v>135</v>
      </c>
      <c r="B137" s="34">
        <f t="shared" si="1"/>
        <v>450</v>
      </c>
    </row>
    <row r="138" spans="1:2">
      <c r="A138" s="34">
        <v>136</v>
      </c>
      <c r="B138" s="34">
        <f t="shared" si="1"/>
        <v>452</v>
      </c>
    </row>
    <row r="139" spans="1:2">
      <c r="A139" s="34">
        <v>137</v>
      </c>
      <c r="B139" s="34">
        <f t="shared" si="1"/>
        <v>454</v>
      </c>
    </row>
    <row r="140" spans="1:2">
      <c r="A140" s="34">
        <v>138</v>
      </c>
      <c r="B140" s="34">
        <f t="shared" si="1"/>
        <v>456</v>
      </c>
    </row>
    <row r="141" spans="1:2">
      <c r="A141" s="34">
        <v>139</v>
      </c>
      <c r="B141" s="34">
        <f t="shared" ref="B141:B204" si="2">ROUND(180+2*A141,0)</f>
        <v>458</v>
      </c>
    </row>
    <row r="142" spans="1:2">
      <c r="A142" s="34">
        <v>140</v>
      </c>
      <c r="B142" s="34">
        <f t="shared" si="2"/>
        <v>460</v>
      </c>
    </row>
    <row r="143" spans="1:2">
      <c r="A143" s="34">
        <v>141</v>
      </c>
      <c r="B143" s="34">
        <f t="shared" si="2"/>
        <v>462</v>
      </c>
    </row>
    <row r="144" spans="1:2">
      <c r="A144" s="34">
        <v>142</v>
      </c>
      <c r="B144" s="34">
        <f t="shared" si="2"/>
        <v>464</v>
      </c>
    </row>
    <row r="145" spans="1:2">
      <c r="A145" s="34">
        <v>143</v>
      </c>
      <c r="B145" s="34">
        <f t="shared" si="2"/>
        <v>466</v>
      </c>
    </row>
    <row r="146" spans="1:2">
      <c r="A146" s="34">
        <v>144</v>
      </c>
      <c r="B146" s="34">
        <f t="shared" si="2"/>
        <v>468</v>
      </c>
    </row>
    <row r="147" spans="1:2">
      <c r="A147" s="34">
        <v>145</v>
      </c>
      <c r="B147" s="34">
        <f t="shared" si="2"/>
        <v>470</v>
      </c>
    </row>
    <row r="148" spans="1:2">
      <c r="A148" s="34">
        <v>146</v>
      </c>
      <c r="B148" s="34">
        <f t="shared" si="2"/>
        <v>472</v>
      </c>
    </row>
    <row r="149" spans="1:2">
      <c r="A149" s="34">
        <v>147</v>
      </c>
      <c r="B149" s="34">
        <f t="shared" si="2"/>
        <v>474</v>
      </c>
    </row>
    <row r="150" spans="1:2">
      <c r="A150" s="34">
        <v>148</v>
      </c>
      <c r="B150" s="34">
        <f t="shared" si="2"/>
        <v>476</v>
      </c>
    </row>
    <row r="151" spans="1:2">
      <c r="A151" s="34">
        <v>149</v>
      </c>
      <c r="B151" s="34">
        <f t="shared" si="2"/>
        <v>478</v>
      </c>
    </row>
    <row r="152" spans="1:2">
      <c r="A152" s="34">
        <v>150</v>
      </c>
      <c r="B152" s="34">
        <f t="shared" si="2"/>
        <v>480</v>
      </c>
    </row>
    <row r="153" spans="1:2">
      <c r="A153" s="34">
        <v>151</v>
      </c>
      <c r="B153" s="34">
        <f t="shared" si="2"/>
        <v>482</v>
      </c>
    </row>
    <row r="154" spans="1:2">
      <c r="A154" s="34">
        <v>152</v>
      </c>
      <c r="B154" s="34">
        <f t="shared" si="2"/>
        <v>484</v>
      </c>
    </row>
    <row r="155" spans="1:2">
      <c r="A155" s="34">
        <v>153</v>
      </c>
      <c r="B155" s="34">
        <f t="shared" si="2"/>
        <v>486</v>
      </c>
    </row>
    <row r="156" spans="1:2">
      <c r="A156" s="34">
        <v>154</v>
      </c>
      <c r="B156" s="34">
        <f t="shared" si="2"/>
        <v>488</v>
      </c>
    </row>
    <row r="157" spans="1:2">
      <c r="A157" s="34">
        <v>155</v>
      </c>
      <c r="B157" s="34">
        <f t="shared" si="2"/>
        <v>490</v>
      </c>
    </row>
    <row r="158" spans="1:2">
      <c r="A158" s="34">
        <v>156</v>
      </c>
      <c r="B158" s="34">
        <f t="shared" si="2"/>
        <v>492</v>
      </c>
    </row>
    <row r="159" spans="1:2">
      <c r="A159" s="34">
        <v>157</v>
      </c>
      <c r="B159" s="34">
        <f t="shared" si="2"/>
        <v>494</v>
      </c>
    </row>
    <row r="160" spans="1:2">
      <c r="A160" s="34">
        <v>158</v>
      </c>
      <c r="B160" s="34">
        <f t="shared" si="2"/>
        <v>496</v>
      </c>
    </row>
    <row r="161" spans="1:2">
      <c r="A161" s="34">
        <v>159</v>
      </c>
      <c r="B161" s="34">
        <f t="shared" si="2"/>
        <v>498</v>
      </c>
    </row>
    <row r="162" spans="1:2">
      <c r="A162" s="34">
        <v>160</v>
      </c>
      <c r="B162" s="34">
        <f t="shared" si="2"/>
        <v>500</v>
      </c>
    </row>
    <row r="163" spans="1:2">
      <c r="A163" s="34">
        <v>161</v>
      </c>
      <c r="B163" s="34">
        <f t="shared" si="2"/>
        <v>502</v>
      </c>
    </row>
    <row r="164" spans="1:2">
      <c r="A164" s="34">
        <v>162</v>
      </c>
      <c r="B164" s="34">
        <f t="shared" si="2"/>
        <v>504</v>
      </c>
    </row>
    <row r="165" spans="1:2">
      <c r="A165" s="34">
        <v>163</v>
      </c>
      <c r="B165" s="34">
        <f t="shared" si="2"/>
        <v>506</v>
      </c>
    </row>
    <row r="166" spans="1:2">
      <c r="A166" s="34">
        <v>164</v>
      </c>
      <c r="B166" s="34">
        <f t="shared" si="2"/>
        <v>508</v>
      </c>
    </row>
    <row r="167" spans="1:2">
      <c r="A167" s="34">
        <v>165</v>
      </c>
      <c r="B167" s="34">
        <f t="shared" si="2"/>
        <v>510</v>
      </c>
    </row>
    <row r="168" spans="1:2">
      <c r="A168" s="34">
        <v>166</v>
      </c>
      <c r="B168" s="34">
        <f t="shared" si="2"/>
        <v>512</v>
      </c>
    </row>
    <row r="169" spans="1:2">
      <c r="A169" s="34">
        <v>167</v>
      </c>
      <c r="B169" s="34">
        <f t="shared" si="2"/>
        <v>514</v>
      </c>
    </row>
    <row r="170" spans="1:2">
      <c r="A170" s="34">
        <v>168</v>
      </c>
      <c r="B170" s="34">
        <f t="shared" si="2"/>
        <v>516</v>
      </c>
    </row>
    <row r="171" spans="1:2">
      <c r="A171" s="34">
        <v>169</v>
      </c>
      <c r="B171" s="34">
        <f t="shared" si="2"/>
        <v>518</v>
      </c>
    </row>
    <row r="172" spans="1:2">
      <c r="A172" s="34">
        <v>170</v>
      </c>
      <c r="B172" s="34">
        <f t="shared" si="2"/>
        <v>520</v>
      </c>
    </row>
    <row r="173" spans="1:2">
      <c r="A173" s="34">
        <v>171</v>
      </c>
      <c r="B173" s="34">
        <f t="shared" si="2"/>
        <v>522</v>
      </c>
    </row>
    <row r="174" spans="1:2">
      <c r="A174" s="34">
        <v>172</v>
      </c>
      <c r="B174" s="34">
        <f t="shared" si="2"/>
        <v>524</v>
      </c>
    </row>
    <row r="175" spans="1:2">
      <c r="A175" s="34">
        <v>173</v>
      </c>
      <c r="B175" s="34">
        <f t="shared" si="2"/>
        <v>526</v>
      </c>
    </row>
    <row r="176" spans="1:2">
      <c r="A176" s="34">
        <v>174</v>
      </c>
      <c r="B176" s="34">
        <f t="shared" si="2"/>
        <v>528</v>
      </c>
    </row>
    <row r="177" spans="1:2">
      <c r="A177" s="34">
        <v>175</v>
      </c>
      <c r="B177" s="34">
        <f t="shared" si="2"/>
        <v>530</v>
      </c>
    </row>
    <row r="178" spans="1:2">
      <c r="A178" s="34">
        <v>176</v>
      </c>
      <c r="B178" s="34">
        <f t="shared" si="2"/>
        <v>532</v>
      </c>
    </row>
    <row r="179" spans="1:2">
      <c r="A179" s="34">
        <v>177</v>
      </c>
      <c r="B179" s="34">
        <f t="shared" si="2"/>
        <v>534</v>
      </c>
    </row>
    <row r="180" spans="1:2">
      <c r="A180" s="34">
        <v>178</v>
      </c>
      <c r="B180" s="34">
        <f t="shared" si="2"/>
        <v>536</v>
      </c>
    </row>
    <row r="181" spans="1:2">
      <c r="A181" s="34">
        <v>179</v>
      </c>
      <c r="B181" s="34">
        <f t="shared" si="2"/>
        <v>538</v>
      </c>
    </row>
    <row r="182" spans="1:2">
      <c r="A182" s="34">
        <v>180</v>
      </c>
      <c r="B182" s="34">
        <f t="shared" si="2"/>
        <v>540</v>
      </c>
    </row>
    <row r="183" spans="1:2">
      <c r="A183" s="34">
        <v>181</v>
      </c>
      <c r="B183" s="34">
        <f t="shared" si="2"/>
        <v>542</v>
      </c>
    </row>
    <row r="184" spans="1:2">
      <c r="A184" s="34">
        <v>182</v>
      </c>
      <c r="B184" s="34">
        <f t="shared" si="2"/>
        <v>544</v>
      </c>
    </row>
    <row r="185" spans="1:2">
      <c r="A185" s="34">
        <v>183</v>
      </c>
      <c r="B185" s="34">
        <f t="shared" si="2"/>
        <v>546</v>
      </c>
    </row>
    <row r="186" spans="1:2">
      <c r="A186" s="34">
        <v>184</v>
      </c>
      <c r="B186" s="34">
        <f t="shared" si="2"/>
        <v>548</v>
      </c>
    </row>
    <row r="187" spans="1:2">
      <c r="A187" s="34">
        <v>185</v>
      </c>
      <c r="B187" s="34">
        <f t="shared" si="2"/>
        <v>550</v>
      </c>
    </row>
    <row r="188" spans="1:2">
      <c r="A188" s="34">
        <v>186</v>
      </c>
      <c r="B188" s="34">
        <f t="shared" si="2"/>
        <v>552</v>
      </c>
    </row>
    <row r="189" spans="1:2">
      <c r="A189" s="34">
        <v>187</v>
      </c>
      <c r="B189" s="34">
        <f t="shared" si="2"/>
        <v>554</v>
      </c>
    </row>
    <row r="190" spans="1:2">
      <c r="A190" s="34">
        <v>188</v>
      </c>
      <c r="B190" s="34">
        <f t="shared" si="2"/>
        <v>556</v>
      </c>
    </row>
    <row r="191" spans="1:2">
      <c r="A191" s="34">
        <v>189</v>
      </c>
      <c r="B191" s="34">
        <f t="shared" si="2"/>
        <v>558</v>
      </c>
    </row>
    <row r="192" spans="1:2">
      <c r="A192" s="34">
        <v>190</v>
      </c>
      <c r="B192" s="34">
        <f t="shared" si="2"/>
        <v>560</v>
      </c>
    </row>
    <row r="193" spans="1:2">
      <c r="A193" s="34">
        <v>191</v>
      </c>
      <c r="B193" s="34">
        <f t="shared" si="2"/>
        <v>562</v>
      </c>
    </row>
    <row r="194" spans="1:2">
      <c r="A194" s="34">
        <v>192</v>
      </c>
      <c r="B194" s="34">
        <f t="shared" si="2"/>
        <v>564</v>
      </c>
    </row>
    <row r="195" spans="1:2">
      <c r="A195" s="34">
        <v>193</v>
      </c>
      <c r="B195" s="34">
        <f t="shared" si="2"/>
        <v>566</v>
      </c>
    </row>
    <row r="196" spans="1:2">
      <c r="A196" s="34">
        <v>194</v>
      </c>
      <c r="B196" s="34">
        <f t="shared" si="2"/>
        <v>568</v>
      </c>
    </row>
    <row r="197" spans="1:2">
      <c r="A197" s="34">
        <v>195</v>
      </c>
      <c r="B197" s="34">
        <f t="shared" si="2"/>
        <v>570</v>
      </c>
    </row>
    <row r="198" spans="1:2">
      <c r="A198" s="34">
        <v>196</v>
      </c>
      <c r="B198" s="34">
        <f t="shared" si="2"/>
        <v>572</v>
      </c>
    </row>
    <row r="199" spans="1:2">
      <c r="A199" s="34">
        <v>197</v>
      </c>
      <c r="B199" s="34">
        <f t="shared" si="2"/>
        <v>574</v>
      </c>
    </row>
    <row r="200" spans="1:2">
      <c r="A200" s="34">
        <v>198</v>
      </c>
      <c r="B200" s="34">
        <f t="shared" si="2"/>
        <v>576</v>
      </c>
    </row>
    <row r="201" spans="1:2">
      <c r="A201" s="34">
        <v>199</v>
      </c>
      <c r="B201" s="34">
        <f t="shared" si="2"/>
        <v>578</v>
      </c>
    </row>
    <row r="202" spans="1:2">
      <c r="A202" s="34">
        <v>200</v>
      </c>
      <c r="B202" s="34">
        <f t="shared" si="2"/>
        <v>580</v>
      </c>
    </row>
    <row r="203" spans="1:2">
      <c r="A203" s="34">
        <v>201</v>
      </c>
      <c r="B203" s="34">
        <f t="shared" si="2"/>
        <v>582</v>
      </c>
    </row>
    <row r="204" spans="1:2">
      <c r="A204" s="34">
        <v>202</v>
      </c>
      <c r="B204" s="34">
        <f t="shared" si="2"/>
        <v>584</v>
      </c>
    </row>
    <row r="205" spans="1:2">
      <c r="A205" s="34">
        <v>203</v>
      </c>
      <c r="B205" s="34">
        <f t="shared" ref="B205:B250" si="3">ROUND(180+2*A205,0)</f>
        <v>586</v>
      </c>
    </row>
    <row r="206" spans="1:2">
      <c r="A206" s="34">
        <v>204</v>
      </c>
      <c r="B206" s="34">
        <f t="shared" si="3"/>
        <v>588</v>
      </c>
    </row>
    <row r="207" spans="1:2">
      <c r="A207" s="34">
        <v>205</v>
      </c>
      <c r="B207" s="34">
        <f t="shared" si="3"/>
        <v>590</v>
      </c>
    </row>
    <row r="208" spans="1:2">
      <c r="A208" s="34">
        <v>206</v>
      </c>
      <c r="B208" s="34">
        <f t="shared" si="3"/>
        <v>592</v>
      </c>
    </row>
    <row r="209" spans="1:2">
      <c r="A209" s="34">
        <v>207</v>
      </c>
      <c r="B209" s="34">
        <f t="shared" si="3"/>
        <v>594</v>
      </c>
    </row>
    <row r="210" spans="1:2">
      <c r="A210" s="34">
        <v>208</v>
      </c>
      <c r="B210" s="34">
        <f t="shared" si="3"/>
        <v>596</v>
      </c>
    </row>
    <row r="211" spans="1:2">
      <c r="A211" s="34">
        <v>209</v>
      </c>
      <c r="B211" s="34">
        <f t="shared" si="3"/>
        <v>598</v>
      </c>
    </row>
    <row r="212" spans="1:2">
      <c r="A212" s="34">
        <v>210</v>
      </c>
      <c r="B212" s="34">
        <f t="shared" si="3"/>
        <v>600</v>
      </c>
    </row>
    <row r="213" spans="1:2">
      <c r="A213" s="34">
        <v>211</v>
      </c>
      <c r="B213" s="34">
        <f t="shared" si="3"/>
        <v>602</v>
      </c>
    </row>
    <row r="214" spans="1:2">
      <c r="A214" s="34">
        <v>212</v>
      </c>
      <c r="B214" s="34">
        <f t="shared" si="3"/>
        <v>604</v>
      </c>
    </row>
    <row r="215" spans="1:2">
      <c r="A215" s="34">
        <v>213</v>
      </c>
      <c r="B215" s="34">
        <f t="shared" si="3"/>
        <v>606</v>
      </c>
    </row>
    <row r="216" spans="1:2">
      <c r="A216" s="34">
        <v>214</v>
      </c>
      <c r="B216" s="34">
        <f t="shared" si="3"/>
        <v>608</v>
      </c>
    </row>
    <row r="217" spans="1:2">
      <c r="A217" s="34">
        <v>215</v>
      </c>
      <c r="B217" s="34">
        <f t="shared" si="3"/>
        <v>610</v>
      </c>
    </row>
    <row r="218" spans="1:2">
      <c r="A218" s="34">
        <v>216</v>
      </c>
      <c r="B218" s="34">
        <f t="shared" si="3"/>
        <v>612</v>
      </c>
    </row>
    <row r="219" spans="1:2">
      <c r="A219" s="34">
        <v>217</v>
      </c>
      <c r="B219" s="34">
        <f t="shared" si="3"/>
        <v>614</v>
      </c>
    </row>
    <row r="220" spans="1:2">
      <c r="A220" s="34">
        <v>218</v>
      </c>
      <c r="B220" s="34">
        <f t="shared" si="3"/>
        <v>616</v>
      </c>
    </row>
    <row r="221" spans="1:2">
      <c r="A221" s="34">
        <v>219</v>
      </c>
      <c r="B221" s="34">
        <f t="shared" si="3"/>
        <v>618</v>
      </c>
    </row>
    <row r="222" spans="1:2">
      <c r="A222" s="34">
        <v>220</v>
      </c>
      <c r="B222" s="34">
        <f t="shared" si="3"/>
        <v>620</v>
      </c>
    </row>
    <row r="223" spans="1:2">
      <c r="A223" s="34">
        <v>221</v>
      </c>
      <c r="B223" s="34">
        <f t="shared" si="3"/>
        <v>622</v>
      </c>
    </row>
    <row r="224" spans="1:2">
      <c r="A224" s="34">
        <v>222</v>
      </c>
      <c r="B224" s="34">
        <f t="shared" si="3"/>
        <v>624</v>
      </c>
    </row>
    <row r="225" spans="1:2">
      <c r="A225" s="34">
        <v>223</v>
      </c>
      <c r="B225" s="34">
        <f t="shared" si="3"/>
        <v>626</v>
      </c>
    </row>
    <row r="226" spans="1:2">
      <c r="A226" s="34">
        <v>224</v>
      </c>
      <c r="B226" s="34">
        <f t="shared" si="3"/>
        <v>628</v>
      </c>
    </row>
    <row r="227" spans="1:2">
      <c r="A227" s="34">
        <v>225</v>
      </c>
      <c r="B227" s="34">
        <f t="shared" si="3"/>
        <v>630</v>
      </c>
    </row>
    <row r="228" spans="1:2">
      <c r="A228" s="34">
        <v>226</v>
      </c>
      <c r="B228" s="34">
        <f t="shared" si="3"/>
        <v>632</v>
      </c>
    </row>
    <row r="229" spans="1:2">
      <c r="A229" s="34">
        <v>227</v>
      </c>
      <c r="B229" s="34">
        <f t="shared" si="3"/>
        <v>634</v>
      </c>
    </row>
    <row r="230" spans="1:2">
      <c r="A230" s="34">
        <v>228</v>
      </c>
      <c r="B230" s="34">
        <f t="shared" si="3"/>
        <v>636</v>
      </c>
    </row>
    <row r="231" spans="1:2">
      <c r="A231" s="34">
        <v>229</v>
      </c>
      <c r="B231" s="34">
        <f t="shared" si="3"/>
        <v>638</v>
      </c>
    </row>
    <row r="232" spans="1:2">
      <c r="A232" s="34">
        <v>230</v>
      </c>
      <c r="B232" s="34">
        <f t="shared" si="3"/>
        <v>640</v>
      </c>
    </row>
    <row r="233" spans="1:2">
      <c r="A233" s="34">
        <v>231</v>
      </c>
      <c r="B233" s="34">
        <f t="shared" si="3"/>
        <v>642</v>
      </c>
    </row>
    <row r="234" spans="1:2">
      <c r="A234" s="34">
        <v>232</v>
      </c>
      <c r="B234" s="34">
        <f t="shared" si="3"/>
        <v>644</v>
      </c>
    </row>
    <row r="235" spans="1:2">
      <c r="A235" s="34">
        <v>233</v>
      </c>
      <c r="B235" s="34">
        <f t="shared" si="3"/>
        <v>646</v>
      </c>
    </row>
    <row r="236" spans="1:2">
      <c r="A236" s="34">
        <v>234</v>
      </c>
      <c r="B236" s="34">
        <f t="shared" si="3"/>
        <v>648</v>
      </c>
    </row>
    <row r="237" spans="1:2">
      <c r="A237" s="34">
        <v>235</v>
      </c>
      <c r="B237" s="34">
        <f t="shared" si="3"/>
        <v>650</v>
      </c>
    </row>
    <row r="238" spans="1:2">
      <c r="A238" s="34">
        <v>236</v>
      </c>
      <c r="B238" s="34">
        <f t="shared" si="3"/>
        <v>652</v>
      </c>
    </row>
    <row r="239" spans="1:2">
      <c r="A239" s="34">
        <v>237</v>
      </c>
      <c r="B239" s="34">
        <f t="shared" si="3"/>
        <v>654</v>
      </c>
    </row>
    <row r="240" spans="1:2">
      <c r="A240" s="34">
        <v>238</v>
      </c>
      <c r="B240" s="34">
        <f t="shared" si="3"/>
        <v>656</v>
      </c>
    </row>
    <row r="241" spans="1:2">
      <c r="A241" s="34">
        <v>239</v>
      </c>
      <c r="B241" s="34">
        <f t="shared" si="3"/>
        <v>658</v>
      </c>
    </row>
    <row r="242" spans="1:2">
      <c r="A242" s="34">
        <v>240</v>
      </c>
      <c r="B242" s="34">
        <f t="shared" si="3"/>
        <v>660</v>
      </c>
    </row>
    <row r="243" spans="1:2">
      <c r="A243" s="34">
        <v>241</v>
      </c>
      <c r="B243" s="34">
        <f t="shared" si="3"/>
        <v>662</v>
      </c>
    </row>
    <row r="244" spans="1:2">
      <c r="A244" s="34">
        <v>242</v>
      </c>
      <c r="B244" s="34">
        <f t="shared" si="3"/>
        <v>664</v>
      </c>
    </row>
    <row r="245" spans="1:2">
      <c r="A245" s="34">
        <v>243</v>
      </c>
      <c r="B245" s="34">
        <f t="shared" si="3"/>
        <v>666</v>
      </c>
    </row>
    <row r="246" spans="1:2">
      <c r="A246" s="34">
        <v>244</v>
      </c>
      <c r="B246" s="34">
        <f t="shared" si="3"/>
        <v>668</v>
      </c>
    </row>
    <row r="247" spans="1:2">
      <c r="A247" s="34">
        <v>245</v>
      </c>
      <c r="B247" s="34">
        <f t="shared" si="3"/>
        <v>670</v>
      </c>
    </row>
    <row r="248" spans="1:2">
      <c r="A248" s="34">
        <v>246</v>
      </c>
      <c r="B248" s="34">
        <f t="shared" si="3"/>
        <v>672</v>
      </c>
    </row>
    <row r="249" spans="1:2">
      <c r="A249" s="34">
        <v>247</v>
      </c>
      <c r="B249" s="34">
        <f t="shared" si="3"/>
        <v>674</v>
      </c>
    </row>
    <row r="250" spans="1:2">
      <c r="A250" s="34">
        <v>248</v>
      </c>
      <c r="B250" s="34">
        <f t="shared" si="3"/>
        <v>676</v>
      </c>
    </row>
  </sheetData>
  <pageMargins left="0.70866141732283472" right="0.70866141732283472" top="0.35433070866141736" bottom="0.35433070866141736" header="0" footer="0.1181102362204724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workbookViewId="0">
      <selection activeCell="A2" sqref="A2:B32"/>
    </sheetView>
  </sheetViews>
  <sheetFormatPr defaultColWidth="8.81640625" defaultRowHeight="14.5"/>
  <cols>
    <col min="1" max="1" width="19.7265625" bestFit="1" customWidth="1"/>
    <col min="2" max="2" width="10.7265625" customWidth="1"/>
  </cols>
  <sheetData>
    <row r="2" spans="1:2" ht="15" thickBot="1">
      <c r="A2" s="48" t="s">
        <v>120</v>
      </c>
      <c r="B2" s="48" t="s">
        <v>121</v>
      </c>
    </row>
    <row r="3" spans="1:2">
      <c r="A3" s="50" t="s">
        <v>122</v>
      </c>
      <c r="B3" s="51">
        <v>0.7</v>
      </c>
    </row>
    <row r="4" spans="1:2">
      <c r="A4" s="52" t="s">
        <v>123</v>
      </c>
      <c r="B4" s="53">
        <v>0.8</v>
      </c>
    </row>
    <row r="5" spans="1:2">
      <c r="A5" s="52" t="s">
        <v>21</v>
      </c>
      <c r="B5" s="53">
        <v>1</v>
      </c>
    </row>
    <row r="6" spans="1:2">
      <c r="A6" s="52" t="s">
        <v>30</v>
      </c>
      <c r="B6" s="53">
        <v>1</v>
      </c>
    </row>
    <row r="7" spans="1:2">
      <c r="A7" s="52" t="s">
        <v>26</v>
      </c>
      <c r="B7" s="53">
        <v>1</v>
      </c>
    </row>
    <row r="8" spans="1:2">
      <c r="A8" s="52" t="s">
        <v>124</v>
      </c>
      <c r="B8" s="53">
        <v>1</v>
      </c>
    </row>
    <row r="9" spans="1:2" ht="15" thickBot="1">
      <c r="A9" s="54" t="s">
        <v>125</v>
      </c>
      <c r="B9" s="55">
        <v>1</v>
      </c>
    </row>
    <row r="10" spans="1:2">
      <c r="B10" s="49"/>
    </row>
    <row r="11" spans="1:2">
      <c r="B11" s="49"/>
    </row>
    <row r="12" spans="1:2" ht="15" thickBot="1">
      <c r="A12" s="48" t="s">
        <v>126</v>
      </c>
      <c r="B12" s="49"/>
    </row>
    <row r="13" spans="1:2">
      <c r="A13" s="50" t="s">
        <v>60</v>
      </c>
      <c r="B13" s="51">
        <v>20</v>
      </c>
    </row>
    <row r="14" spans="1:2" ht="15" thickBot="1">
      <c r="A14" s="54" t="s">
        <v>127</v>
      </c>
      <c r="B14" s="55">
        <v>30</v>
      </c>
    </row>
    <row r="17" spans="1:3">
      <c r="A17" t="s">
        <v>128</v>
      </c>
    </row>
    <row r="18" spans="1:3">
      <c r="A18" s="133" t="s">
        <v>129</v>
      </c>
      <c r="B18" s="134">
        <v>30</v>
      </c>
      <c r="C18" t="s">
        <v>130</v>
      </c>
    </row>
    <row r="19" spans="1:3">
      <c r="A19" s="135" t="s">
        <v>131</v>
      </c>
      <c r="B19" s="136">
        <v>46.5</v>
      </c>
      <c r="C19" t="s">
        <v>130</v>
      </c>
    </row>
    <row r="21" spans="1:3">
      <c r="A21" t="s">
        <v>132</v>
      </c>
    </row>
    <row r="22" spans="1:3">
      <c r="A22" t="s">
        <v>133</v>
      </c>
      <c r="B22">
        <v>2.4820000000000002</v>
      </c>
    </row>
    <row r="23" spans="1:3">
      <c r="A23" t="s">
        <v>134</v>
      </c>
      <c r="B23">
        <v>50</v>
      </c>
    </row>
    <row r="24" spans="1:3">
      <c r="A24" t="s">
        <v>135</v>
      </c>
      <c r="B24">
        <v>43</v>
      </c>
    </row>
    <row r="25" spans="1:3">
      <c r="A25" t="s">
        <v>136</v>
      </c>
      <c r="B25">
        <v>35</v>
      </c>
    </row>
    <row r="26" spans="1:3">
      <c r="A26" t="s">
        <v>137</v>
      </c>
      <c r="B26">
        <v>24</v>
      </c>
    </row>
    <row r="28" spans="1:3">
      <c r="A28" t="s">
        <v>138</v>
      </c>
      <c r="B28" s="161">
        <f>50000*2.482/140</f>
        <v>886.42857142857156</v>
      </c>
    </row>
    <row r="30" spans="1:3">
      <c r="A30" t="s">
        <v>139</v>
      </c>
      <c r="B30" s="162">
        <v>0.05</v>
      </c>
    </row>
    <row r="31" spans="1:3">
      <c r="A31" t="s">
        <v>140</v>
      </c>
      <c r="B31" s="162">
        <v>0.15</v>
      </c>
    </row>
    <row r="32" spans="1:3">
      <c r="A32" t="s">
        <v>141</v>
      </c>
      <c r="B32" s="162">
        <v>0.15</v>
      </c>
    </row>
    <row r="33" spans="2:2">
      <c r="B33" s="16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1611622308B4E96E59CAA8EE08AC6" ma:contentTypeVersion="14" ma:contentTypeDescription="Create a new document." ma:contentTypeScope="" ma:versionID="7638b10b1eac2fac6c13efbde4273d00">
  <xsd:schema xmlns:xsd="http://www.w3.org/2001/XMLSchema" xmlns:xs="http://www.w3.org/2001/XMLSchema" xmlns:p="http://schemas.microsoft.com/office/2006/metadata/properties" xmlns:ns2="4a607479-f5e8-40aa-9686-9d1b9ef4ec01" xmlns:ns3="fccfa3b1-52bb-4851-bbad-3b266156c0a7" targetNamespace="http://schemas.microsoft.com/office/2006/metadata/properties" ma:root="true" ma:fieldsID="b3e1120673933d0b35fcba3ffc4e825c" ns2:_="" ns3:_="">
    <xsd:import namespace="4a607479-f5e8-40aa-9686-9d1b9ef4ec01"/>
    <xsd:import namespace="fccfa3b1-52bb-4851-bbad-3b266156c0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607479-f5e8-40aa-9686-9d1b9ef4e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3a65192-9734-4a36-9c54-dd0325533d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fa3b1-52bb-4851-bbad-3b266156c0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e0af306-667a-4f9f-9109-df58e5aebdcf}" ma:internalName="TaxCatchAll" ma:showField="CatchAllData" ma:web="fccfa3b1-52bb-4851-bbad-3b266156c0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607479-f5e8-40aa-9686-9d1b9ef4ec01">
      <Terms xmlns="http://schemas.microsoft.com/office/infopath/2007/PartnerControls"/>
    </lcf76f155ced4ddcb4097134ff3c332f>
    <TaxCatchAll xmlns="fccfa3b1-52bb-4851-bbad-3b266156c0a7" xsi:nil="true"/>
  </documentManagement>
</p:properties>
</file>

<file path=customXml/itemProps1.xml><?xml version="1.0" encoding="utf-8"?>
<ds:datastoreItem xmlns:ds="http://schemas.openxmlformats.org/officeDocument/2006/customXml" ds:itemID="{31E343D5-7011-42CC-AE9C-F0B1F94F32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3D0D28-A970-47C6-9660-5E530E3C98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607479-f5e8-40aa-9686-9d1b9ef4ec01"/>
    <ds:schemaRef ds:uri="fccfa3b1-52bb-4851-bbad-3b266156c0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562F5D-049B-4332-AD05-B11BF9447CE0}">
  <ds:schemaRefs>
    <ds:schemaRef ds:uri="http://schemas.microsoft.com/office/2006/metadata/properties"/>
    <ds:schemaRef ds:uri="http://schemas.microsoft.com/office/infopath/2007/PartnerControls"/>
    <ds:schemaRef ds:uri="4a607479-f5e8-40aa-9686-9d1b9ef4ec01"/>
    <ds:schemaRef ds:uri="fccfa3b1-52bb-4851-bbad-3b266156c0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</vt:i4>
      </vt:variant>
    </vt:vector>
  </HeadingPairs>
  <TitlesOfParts>
    <vt:vector size="6" baseType="lpstr">
      <vt:lpstr>Adjunkt</vt:lpstr>
      <vt:lpstr>Mall</vt:lpstr>
      <vt:lpstr>Resurs</vt:lpstr>
      <vt:lpstr>Faktorer</vt:lpstr>
      <vt:lpstr>Adjunkt!Utskriftsområde</vt:lpstr>
      <vt:lpstr>Mall!Utskriftsområde</vt:lpstr>
    </vt:vector>
  </TitlesOfParts>
  <Manager/>
  <Company>STH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Källander</dc:creator>
  <cp:keywords/>
  <dc:description/>
  <cp:lastModifiedBy>Stefan Lagervall</cp:lastModifiedBy>
  <cp:revision/>
  <dcterms:created xsi:type="dcterms:W3CDTF">2009-11-13T11:36:11Z</dcterms:created>
  <dcterms:modified xsi:type="dcterms:W3CDTF">2023-11-27T09:22:07Z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0x010100C641611622308B4E96E59CAA8EE08AC6</vt:lpwstr>
  </property>
  <property fmtid="{D5CDD505-2E9C-101B-9397-08002B2CF9AE}" pid="3" name="MediaServiceImageTags">
    <vt:lpwstr/>
  </property>
</Properties>
</file>