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24226"/>
  <mc:AlternateContent xmlns:mc="http://schemas.openxmlformats.org/markup-compatibility/2006">
    <mc:Choice Requires="x15">
      <x15ac:absPath xmlns:x15ac="http://schemas.microsoft.com/office/spreadsheetml/2010/11/ac" url="G:\UF\EUA\CONTROLLERGRUPPEN\1 - EKONOMISTYRNING\AVGIFTER\Forskningsinfrastruktur\Mall prissättning FI\"/>
    </mc:Choice>
  </mc:AlternateContent>
  <xr:revisionPtr revIDLastSave="0" documentId="13_ncr:1_{02928910-52DF-49C0-9EB8-2409EAEC93FC}" xr6:coauthVersionLast="47" xr6:coauthVersionMax="47" xr10:uidLastSave="{00000000-0000-0000-0000-000000000000}"/>
  <bookViews>
    <workbookView xWindow="-28920" yWindow="-120" windowWidth="29040" windowHeight="15840" xr2:uid="{00000000-000D-0000-FFFF-FFFF00000000}"/>
  </bookViews>
  <sheets>
    <sheet name="Instructions" sheetId="17" r:id="rId1"/>
    <sheet name="Cost calculation" sheetId="20" r:id="rId2"/>
    <sheet name="Cost calculation_EXAMPLE" sheetId="16" r:id="rId3"/>
    <sheet name="Setting the price" sheetId="21" r:id="rId4"/>
    <sheet name="Internal invoicing - EU project" sheetId="22" r:id="rId5"/>
    <sheet name="Bokförda kostnader MVC  2021" sheetId="11" state="hidden" r:id="rId6"/>
    <sheet name="Pivot bokförda kostnader" sheetId="12" state="hidden" r:id="rId7"/>
    <sheet name="Timmar instrument och operatör" sheetId="2" state="hidden" r:id="rId8"/>
    <sheet name="Resultaträkning 2022 Agresso" sheetId="15" state="hidden" r:id="rId9"/>
    <sheet name="Personal på andra enheter" sheetId="13" state="hidden" r:id="rId10"/>
    <sheet name="timkostnad personal" sheetId="8" state="hidden" r:id="rId11"/>
  </sheet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20" l="1"/>
  <c r="L29" i="20"/>
  <c r="G29" i="20"/>
  <c r="F29" i="20"/>
  <c r="E29" i="20"/>
  <c r="D29" i="20"/>
  <c r="B29" i="20"/>
  <c r="K26" i="20" s="1"/>
  <c r="H28" i="20"/>
  <c r="I28" i="20" s="1"/>
  <c r="H27" i="20"/>
  <c r="I27" i="20" s="1"/>
  <c r="H26" i="20"/>
  <c r="I26" i="20" s="1"/>
  <c r="H25" i="20"/>
  <c r="I25" i="20" s="1"/>
  <c r="H24" i="20"/>
  <c r="I24" i="20" s="1"/>
  <c r="H23" i="20"/>
  <c r="I23" i="20" s="1"/>
  <c r="D9" i="20"/>
  <c r="C28" i="20" s="1"/>
  <c r="O29" i="16"/>
  <c r="H24" i="16"/>
  <c r="I24" i="16" s="1"/>
  <c r="H25" i="16"/>
  <c r="I25" i="16" s="1"/>
  <c r="H26" i="16"/>
  <c r="I26" i="16" s="1"/>
  <c r="H27" i="16"/>
  <c r="H28" i="16"/>
  <c r="H23" i="16"/>
  <c r="I23" i="16" s="1"/>
  <c r="D29" i="16"/>
  <c r="E29" i="16"/>
  <c r="F29" i="16"/>
  <c r="G29" i="16"/>
  <c r="L29" i="16"/>
  <c r="B29" i="16"/>
  <c r="J23" i="16" s="1"/>
  <c r="K23" i="16" l="1"/>
  <c r="K28" i="16"/>
  <c r="K27" i="16"/>
  <c r="K26" i="16"/>
  <c r="K25" i="16"/>
  <c r="K27" i="20"/>
  <c r="J23" i="20"/>
  <c r="J27" i="20"/>
  <c r="J28" i="20"/>
  <c r="M28" i="20" s="1"/>
  <c r="N28" i="20" s="1"/>
  <c r="Q28" i="20" s="1"/>
  <c r="J26" i="16"/>
  <c r="J28" i="16"/>
  <c r="J25" i="16"/>
  <c r="J27" i="16"/>
  <c r="J24" i="16"/>
  <c r="I28" i="16"/>
  <c r="K24" i="16"/>
  <c r="K23" i="20"/>
  <c r="K24" i="20"/>
  <c r="J24" i="20"/>
  <c r="K28" i="20"/>
  <c r="J25" i="20"/>
  <c r="K25" i="20"/>
  <c r="J26" i="20"/>
  <c r="I29" i="20"/>
  <c r="H29" i="20"/>
  <c r="C26" i="20"/>
  <c r="C23" i="20"/>
  <c r="C25" i="20"/>
  <c r="C27" i="20"/>
  <c r="C24" i="20"/>
  <c r="I27" i="16"/>
  <c r="H29" i="16"/>
  <c r="K29" i="16" l="1"/>
  <c r="J29" i="20"/>
  <c r="J29" i="16"/>
  <c r="M24" i="20"/>
  <c r="M27" i="20"/>
  <c r="K29" i="20"/>
  <c r="M25" i="20"/>
  <c r="M26" i="20"/>
  <c r="I29" i="16"/>
  <c r="C29" i="20"/>
  <c r="M23" i="20"/>
  <c r="N23" i="20" s="1"/>
  <c r="P28" i="20"/>
  <c r="D9" i="16"/>
  <c r="P26" i="20" l="1"/>
  <c r="N26" i="20"/>
  <c r="Q26" i="20" s="1"/>
  <c r="P27" i="20"/>
  <c r="N27" i="20"/>
  <c r="Q27" i="20" s="1"/>
  <c r="Q23" i="20"/>
  <c r="Q29" i="20" s="1"/>
  <c r="N29" i="20"/>
  <c r="P24" i="20"/>
  <c r="N24" i="20"/>
  <c r="Q24" i="20" s="1"/>
  <c r="P25" i="20"/>
  <c r="N25" i="20"/>
  <c r="Q25" i="20" s="1"/>
  <c r="C28" i="16"/>
  <c r="M28" i="16" s="1"/>
  <c r="C25" i="16"/>
  <c r="M25" i="16" s="1"/>
  <c r="N25" i="16" s="1"/>
  <c r="Q25" i="16" s="1"/>
  <c r="C27" i="16"/>
  <c r="M27" i="16" s="1"/>
  <c r="C23" i="16"/>
  <c r="C26" i="16"/>
  <c r="M26" i="16" s="1"/>
  <c r="C24" i="16"/>
  <c r="M24" i="16" s="1"/>
  <c r="P23" i="20"/>
  <c r="P29" i="20" s="1"/>
  <c r="M29" i="20"/>
  <c r="M23" i="16"/>
  <c r="N23" i="16" s="1"/>
  <c r="D11" i="15"/>
  <c r="P24" i="16" l="1"/>
  <c r="N24" i="16"/>
  <c r="Q24" i="16" s="1"/>
  <c r="P27" i="16"/>
  <c r="N27" i="16"/>
  <c r="Q27" i="16" s="1"/>
  <c r="Q23" i="16"/>
  <c r="P26" i="16"/>
  <c r="N26" i="16"/>
  <c r="Q26" i="16" s="1"/>
  <c r="P28" i="16"/>
  <c r="N28" i="16"/>
  <c r="Q28" i="16" s="1"/>
  <c r="M29" i="16"/>
  <c r="C29" i="16"/>
  <c r="P25" i="16"/>
  <c r="P23" i="16"/>
  <c r="P29" i="16" s="1"/>
  <c r="D45" i="2"/>
  <c r="F45" i="2" s="1"/>
  <c r="E45" i="2"/>
  <c r="C45" i="2"/>
  <c r="F44" i="2"/>
  <c r="G42" i="2"/>
  <c r="F38" i="2"/>
  <c r="F39" i="2"/>
  <c r="F40" i="2"/>
  <c r="F41" i="2"/>
  <c r="F42" i="2"/>
  <c r="F43" i="2"/>
  <c r="F37" i="2"/>
  <c r="G39" i="2"/>
  <c r="G45" i="2" s="1"/>
  <c r="Q29" i="16" l="1"/>
  <c r="N29" i="16"/>
  <c r="B56" i="15"/>
  <c r="B54" i="15"/>
  <c r="B52" i="15"/>
  <c r="B60" i="15" s="1"/>
  <c r="D6" i="15"/>
  <c r="B33" i="2" l="1"/>
  <c r="C8" i="8" l="1"/>
  <c r="D8" i="8"/>
  <c r="E8" i="8" s="1"/>
  <c r="G53" i="2"/>
  <c r="G50" i="2"/>
  <c r="H30" i="13"/>
  <c r="D55" i="2"/>
  <c r="E55" i="2"/>
  <c r="C55" i="2"/>
  <c r="F26" i="13"/>
  <c r="H26" i="13"/>
  <c r="F16" i="13"/>
  <c r="H16" i="13"/>
  <c r="F49" i="2"/>
  <c r="C33" i="2"/>
  <c r="K770" i="11" l="1"/>
  <c r="N770" i="11"/>
  <c r="D33" i="2" l="1"/>
  <c r="C9" i="8" l="1"/>
  <c r="D9" i="8" s="1"/>
  <c r="E9" i="8" s="1"/>
  <c r="C7" i="8"/>
  <c r="D7" i="8" s="1"/>
  <c r="E7" i="8" s="1"/>
  <c r="C6" i="8"/>
  <c r="D6" i="8" s="1"/>
  <c r="E6" i="8" s="1"/>
  <c r="C5" i="8"/>
  <c r="D5" i="8" s="1"/>
  <c r="E5" i="8" s="1"/>
  <c r="G55" i="2" l="1"/>
  <c r="F51" i="2" l="1"/>
  <c r="F52" i="2"/>
  <c r="F53" i="2"/>
  <c r="F54" i="2"/>
  <c r="F48" i="2"/>
  <c r="F50" i="2"/>
  <c r="F55" i="2" l="1"/>
  <c r="G33" i="2"/>
  <c r="E33" i="2" l="1"/>
  <c r="F3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esunden</author>
  </authors>
  <commentList>
    <comment ref="D34" authorId="0" shapeId="0" xr:uid="{00000000-0006-0000-0800-000001000000}">
      <text>
        <r>
          <rPr>
            <b/>
            <sz val="9"/>
            <color indexed="81"/>
            <rFont val="Tahoma"/>
            <family val="2"/>
          </rPr>
          <t>esunden:</t>
        </r>
        <r>
          <rPr>
            <sz val="9"/>
            <color indexed="81"/>
            <rFont val="Tahoma"/>
            <family val="2"/>
          </rPr>
          <t xml:space="preserve">
denna kostnad borde ha legat på V6133. Den är nu flyttad dit i detta dokument under Kostnader per instrument och flyttas i Agresso from januari 2023</t>
        </r>
      </text>
    </comment>
  </commentList>
</comments>
</file>

<file path=xl/sharedStrings.xml><?xml version="1.0" encoding="utf-8"?>
<sst xmlns="http://schemas.openxmlformats.org/spreadsheetml/2006/main" count="5836" uniqueCount="529">
  <si>
    <t>Wenli Long</t>
  </si>
  <si>
    <t>Dilatometer</t>
  </si>
  <si>
    <t>H697032</t>
  </si>
  <si>
    <t>V6133</t>
  </si>
  <si>
    <t>V5500</t>
  </si>
  <si>
    <t>CUT_Accutom_5</t>
  </si>
  <si>
    <t>CUT_Isomet_5000</t>
  </si>
  <si>
    <t>FIB_Nova600</t>
  </si>
  <si>
    <t>High temperature isothermal dilatometer</t>
  </si>
  <si>
    <t>LOM_Leica DMRM</t>
  </si>
  <si>
    <t>LOM_Olympus PMG 3</t>
  </si>
  <si>
    <t>Mass Spectrometer</t>
  </si>
  <si>
    <t>Mount_Simplimet_2000</t>
  </si>
  <si>
    <t>MXT-a1 Microhardness Tester</t>
  </si>
  <si>
    <t>Polish_Phoenix4000</t>
  </si>
  <si>
    <t>Quench-Deformation Dilatometer</t>
  </si>
  <si>
    <t>SEM_HitachiS3700N</t>
  </si>
  <si>
    <t>SEM_JEOL7800F</t>
  </si>
  <si>
    <t>Simultaneous Thermal Analyzer</t>
  </si>
  <si>
    <t>TEM Support</t>
  </si>
  <si>
    <t>Vibrating Sample Magnetometer</t>
  </si>
  <si>
    <t>XRD_BrukerD8Discover</t>
  </si>
  <si>
    <t>XRD_SIEMENSD5000</t>
  </si>
  <si>
    <t>Sputter coat_CC7650</t>
  </si>
  <si>
    <t>Test tool</t>
  </si>
  <si>
    <t>2019</t>
  </si>
  <si>
    <t>2018</t>
  </si>
  <si>
    <t>Summa</t>
  </si>
  <si>
    <t>Instrument</t>
  </si>
  <si>
    <t>2017</t>
  </si>
  <si>
    <t>Miniarc Melting system</t>
  </si>
  <si>
    <t>Ej redovisat vilket instrument</t>
  </si>
  <si>
    <t>Konto</t>
  </si>
  <si>
    <t>Belopp</t>
  </si>
  <si>
    <t>Fast anställd pers inkl. soc. avg.</t>
  </si>
  <si>
    <t>Förändring semesterlöneskuld</t>
  </si>
  <si>
    <t>Sjuk &amp; hälsovård</t>
  </si>
  <si>
    <t>Hyra speciella lokaler</t>
  </si>
  <si>
    <t>Utförda reparationer och underhållsarbeten, maskiner etc</t>
  </si>
  <si>
    <t>Service- och underhållsavtal, maskiner etc</t>
  </si>
  <si>
    <t>Medlemsavgifter</t>
  </si>
  <si>
    <t>Kemikalier, gas och skyddsutrustning</t>
  </si>
  <si>
    <t>Övriga förbrukningsvaror</t>
  </si>
  <si>
    <t>Datortillbehör, elkomponenter, verktyg mm</t>
  </si>
  <si>
    <t>Övrigt verksamhetsmaterial</t>
  </si>
  <si>
    <t>Avskrivning maskiner &amp; utrustning</t>
  </si>
  <si>
    <t>Avskrivning övr invent.</t>
  </si>
  <si>
    <t>Övriga finansiella kostnader, icke-statliga</t>
  </si>
  <si>
    <t>Ver.nr</t>
  </si>
  <si>
    <t>Period</t>
  </si>
  <si>
    <t>Konto (T)</t>
  </si>
  <si>
    <t>Dim2</t>
  </si>
  <si>
    <t>Dim3</t>
  </si>
  <si>
    <t>Dim3 (T)</t>
  </si>
  <si>
    <t>Text</t>
  </si>
  <si>
    <t>Resk.nr</t>
  </si>
  <si>
    <t>Resk.nr (T)</t>
  </si>
  <si>
    <t>0 TOM</t>
  </si>
  <si>
    <t>Avskrivning</t>
  </si>
  <si>
    <t>VC16001</t>
  </si>
  <si>
    <t>Bruker WDS, Laboratoriet Avancerade Instrument</t>
  </si>
  <si>
    <t>HN14001</t>
  </si>
  <si>
    <t>Field Emission-Scanning Electron Microscope</t>
  </si>
  <si>
    <t>VC19002</t>
  </si>
  <si>
    <t>10 kontorsstolar, 4 skrivbord, 4 hurtsar - labb MVC</t>
  </si>
  <si>
    <t>V7501</t>
  </si>
  <si>
    <t>Revathy Rajan, Prasath Babu</t>
  </si>
  <si>
    <t>Z4MVC04</t>
  </si>
  <si>
    <t>CANCELLED</t>
  </si>
  <si>
    <t>SEM.LÖNESK.  DB</t>
  </si>
  <si>
    <t>UPPSALA UNIVERSITET</t>
  </si>
  <si>
    <t>STRUERS A/S</t>
  </si>
  <si>
    <t>JEOL /SKANDINAVISKA/ AB</t>
  </si>
  <si>
    <t>MIKRON AB</t>
  </si>
  <si>
    <t>MICROMEDIC AB</t>
  </si>
  <si>
    <t>FEI EUROPE B.V BRANSCH SWEDEN</t>
  </si>
  <si>
    <t>Gashyra</t>
  </si>
  <si>
    <t>AIR LIQUIDE GAS AB</t>
  </si>
  <si>
    <t>flaskhyra</t>
  </si>
  <si>
    <t>SOLVECO AB</t>
  </si>
  <si>
    <t>Förbrukning labb</t>
  </si>
  <si>
    <t>VWR INTERNATIONAL AB</t>
  </si>
  <si>
    <t>Kostnaden är kopplad till utrustning</t>
  </si>
  <si>
    <t>FESEM JEOL 7800F</t>
  </si>
  <si>
    <t>Klart</t>
  </si>
  <si>
    <t>x</t>
  </si>
  <si>
    <t>Radetiketter</t>
  </si>
  <si>
    <t>Totalsumma</t>
  </si>
  <si>
    <t>Summa av Belopp</t>
  </si>
  <si>
    <t>Kategori</t>
  </si>
  <si>
    <t>Gemensamt</t>
  </si>
  <si>
    <t>Bokförda timmar operatörer</t>
  </si>
  <si>
    <t>Benjamin Neding</t>
  </si>
  <si>
    <t>Prasath Babu</t>
  </si>
  <si>
    <t>Stella Sten</t>
  </si>
  <si>
    <t>Internt MSE</t>
  </si>
  <si>
    <t>Internt KTH</t>
  </si>
  <si>
    <t>Externt</t>
  </si>
  <si>
    <t>Valter Ström</t>
  </si>
  <si>
    <t>Wangzhong Mu</t>
  </si>
  <si>
    <t>Summering</t>
  </si>
  <si>
    <t>Totalt</t>
  </si>
  <si>
    <t>Kommentar</t>
  </si>
  <si>
    <t>intäkten bokförd på V5500</t>
  </si>
  <si>
    <t>Intäkt:</t>
  </si>
  <si>
    <t>VSM</t>
  </si>
  <si>
    <t>Wenli</t>
  </si>
  <si>
    <t>Peter</t>
  </si>
  <si>
    <t>Prasath</t>
  </si>
  <si>
    <t>Valter</t>
  </si>
  <si>
    <t>LKP</t>
  </si>
  <si>
    <t>OH</t>
  </si>
  <si>
    <t>antal timmar/mån</t>
  </si>
  <si>
    <t>månadslön</t>
  </si>
  <si>
    <t>inkl lkp</t>
  </si>
  <si>
    <t>inkl oh</t>
  </si>
  <si>
    <t>per timme</t>
  </si>
  <si>
    <t>V6156</t>
  </si>
  <si>
    <t>VC20001</t>
  </si>
  <si>
    <t>EBSD detektor, finansiering Hugo Carlsson</t>
  </si>
  <si>
    <t>VC20002</t>
  </si>
  <si>
    <t>Provprepareringsutrustning</t>
  </si>
  <si>
    <t>V550014</t>
  </si>
  <si>
    <t>V550003</t>
  </si>
  <si>
    <t>Long, Wenli</t>
  </si>
  <si>
    <t>STRÖM, VALTER</t>
  </si>
  <si>
    <t>Z41MVC</t>
  </si>
  <si>
    <t>M138:MVC  Trigg VH fördelning INFRA avdstöd</t>
  </si>
  <si>
    <t>Z43MVC</t>
  </si>
  <si>
    <t>Z49MVC</t>
  </si>
  <si>
    <t>Delpension</t>
  </si>
  <si>
    <t>Delpension, centrala medel</t>
  </si>
  <si>
    <t>Löneomföring till projekt</t>
  </si>
  <si>
    <t>Periodisering reparationer och underhåll, maskiner etc</t>
  </si>
  <si>
    <t>Övriga resekostnader</t>
  </si>
  <si>
    <t>STRANDMÖLLEN AB</t>
  </si>
  <si>
    <t>Nitrogen</t>
  </si>
  <si>
    <t>Etanol labb</t>
  </si>
  <si>
    <t>Flaskhyra</t>
  </si>
  <si>
    <t>Förbrukning till labb</t>
  </si>
  <si>
    <t>Handskar labb</t>
  </si>
  <si>
    <t>Övriga tjänster</t>
  </si>
  <si>
    <t>Valutakursförlust fördelning</t>
  </si>
  <si>
    <t>SVEA INKASSO AB</t>
  </si>
  <si>
    <t>Lön</t>
  </si>
  <si>
    <t>XRD</t>
  </si>
  <si>
    <t>FIB SEM</t>
  </si>
  <si>
    <t>lön</t>
  </si>
  <si>
    <t>2020</t>
  </si>
  <si>
    <t>Sputter coat JFC 1300</t>
  </si>
  <si>
    <t>2020:</t>
  </si>
  <si>
    <t>VC21001</t>
  </si>
  <si>
    <t>Brandsäkert gasskåp för tryckgasflaskor</t>
  </si>
  <si>
    <t>AT Aktivering</t>
  </si>
  <si>
    <t>S TEKNIKVETENSKAP (4B)</t>
  </si>
  <si>
    <t>Backning periodisering ThermoFisher ver 80156718, JAN 2021</t>
  </si>
  <si>
    <t>Korr ver 121003354</t>
  </si>
  <si>
    <t>Backning periodisering ThermoFisher ver 80164575, 202102-202111</t>
  </si>
  <si>
    <t>Periodisering ThermoFisher ver 80164575</t>
  </si>
  <si>
    <t>Backning periodisering ThermoFisher ver 80164575, 202112</t>
  </si>
  <si>
    <t>HR+lön/ToR 202101</t>
  </si>
  <si>
    <t>HR+lön/ToR 202102</t>
  </si>
  <si>
    <t>HR+lön/ToR 202103</t>
  </si>
  <si>
    <t>HR+lön/ToR 202104</t>
  </si>
  <si>
    <t>HR+lön/ToR 202105</t>
  </si>
  <si>
    <t>HR+lön/ToR 202106</t>
  </si>
  <si>
    <t>HR+lön/ToR 202107</t>
  </si>
  <si>
    <t>HR+lön/ToR 202108</t>
  </si>
  <si>
    <t>HR+lön/ToR 202109</t>
  </si>
  <si>
    <t>HR+lön/ToR 202110</t>
  </si>
  <si>
    <t>HR+lön/ToR 202111</t>
  </si>
  <si>
    <t>HR+lön/ToR 202112</t>
  </si>
  <si>
    <t>V550020</t>
  </si>
  <si>
    <t>V550021</t>
  </si>
  <si>
    <t>V550015</t>
  </si>
  <si>
    <t>V550016</t>
  </si>
  <si>
    <t>V550024</t>
  </si>
  <si>
    <t>V550002</t>
  </si>
  <si>
    <t>V550001</t>
  </si>
  <si>
    <t>V550023</t>
  </si>
  <si>
    <t>V550006</t>
  </si>
  <si>
    <t>TILLIANDER, ANDERS</t>
  </si>
  <si>
    <t>Interna konsultintäkter och övriga tjänster</t>
  </si>
  <si>
    <t>Personalkostnad operatör MVD maj 2021</t>
  </si>
  <si>
    <t>Personalkostnad operatör MVD juli-aug 2021</t>
  </si>
  <si>
    <t>Personalkostnad operatör MVE sep 2021</t>
  </si>
  <si>
    <t>Personalkostnad operatör MVD dec 2021</t>
  </si>
  <si>
    <t>VP-2020-0248 Long 202101</t>
  </si>
  <si>
    <t>VP-2020-0248 Long 202102</t>
  </si>
  <si>
    <t>VP-2020-0248 Long 202103</t>
  </si>
  <si>
    <t>VP-2020-0248 Long 202104</t>
  </si>
  <si>
    <t>VP-2020-0248 Long 202105</t>
  </si>
  <si>
    <t>VP-2020-0248 Long 202106</t>
  </si>
  <si>
    <t>VP-2020-0248 Long 2021-07</t>
  </si>
  <si>
    <t>VP-2020-0248 Long 202108</t>
  </si>
  <si>
    <t>KORR 210907 121002327 VP-2020-0248 Long 2021-09</t>
  </si>
  <si>
    <t>VP-2020-0248 Long 2021-09</t>
  </si>
  <si>
    <t>VP-2020-0248 Long 202110</t>
  </si>
  <si>
    <t>VP-2020-0248 Long 202111</t>
  </si>
  <si>
    <t>VP-2020-0248 Long 202112</t>
  </si>
  <si>
    <t>Omf. Vr 612100013 HR+lön/ToR 202108 V5300 --&gt; V5500 70%</t>
  </si>
  <si>
    <t>Omf. Vr 612100011 HR+lön/ToR 202107 V5300 --&gt; V5500 70%</t>
  </si>
  <si>
    <t>Omf vr 612100020 HR+lön/ToR 202111 V5500 --&gt; Z4MVC04</t>
  </si>
  <si>
    <t>Omf vr 612100018 HR+lön/ToR 202110 V5500 --&gt; Z4MVC04</t>
  </si>
  <si>
    <t>Omf vr 612100016 HR+lön/ToR 202109 V5500 --&gt; Z4MVC04</t>
  </si>
  <si>
    <t>Omf vr 612100013 HR+lön/ToR 202108 V5500 --&gt; Z4MVC04</t>
  </si>
  <si>
    <t>Omf vr 121002091 (omf vr 612100011, 202107) V5500 --&gt; Z4MVC04</t>
  </si>
  <si>
    <t>Omf vr 121002091 (omf vr 612100013, 202108) V5500 --&gt; Z4MVC04</t>
  </si>
  <si>
    <t>Omf vr 612100011 HR+lön/ToR 202107 V5500 --&gt; Z4MVC04</t>
  </si>
  <si>
    <t>Löneomföring från projekt</t>
  </si>
  <si>
    <t>Omf.vr 612100003 HR+lön/ToR 202103 Z4MVC04 -&gt; V5300</t>
  </si>
  <si>
    <t>Omf.vr 612100005 HR+lön/ToR 202104 Z4MVC04 -&gt; V5300</t>
  </si>
  <si>
    <t>Omf.vr 612100000 HR+lön/ToR 202101 Z4MVC04 -&gt; V5300</t>
  </si>
  <si>
    <t>Omf.vr 612100001 HR+lön/ToR 202102 Z4MVC04 -&gt; V5300</t>
  </si>
  <si>
    <t>Omf.vr 612100007 HR+lön/ToR 202105 Z4MVC04 -&gt; V5300</t>
  </si>
  <si>
    <t>Omf.vr 612100009 HR+lön/ToR 202106 Z4MVC04 -&gt; V5300</t>
  </si>
  <si>
    <t>Omf. Vr 612100009 HR+lön/ToR 202106 Z4MVC04 -&gt; Z4MVA01</t>
  </si>
  <si>
    <t>Bilersättning, skattefri</t>
  </si>
  <si>
    <t>Bilersättning, skattepliktig</t>
  </si>
  <si>
    <t>Hyra renrum Q4, TEM support</t>
  </si>
  <si>
    <t>hyra renrum kvartal 1 2021</t>
  </si>
  <si>
    <t>TEM hyra renrum Q2 2021 Uppsala</t>
  </si>
  <si>
    <t>Hyra renrum Uppsala univ. Q3 2021</t>
  </si>
  <si>
    <t>Hyra renrum TEM Uppsala univ. okt-nov 2021</t>
  </si>
  <si>
    <t>Reparation hyrda lokaler och byggnader</t>
  </si>
  <si>
    <t>renovering</t>
  </si>
  <si>
    <t>BEJO ELEKTROMEKANISKA AB</t>
  </si>
  <si>
    <t>Montering av kemskåp Hultgren</t>
  </si>
  <si>
    <t>AKADEMISKA HUS AB REGION STOCKHOLM</t>
  </si>
  <si>
    <t>Flytt tryckluft &amp; inkoppling labbutrustning fuktavkännare L150</t>
  </si>
  <si>
    <t>Rep. av kylning L056 SEM - Hultgren</t>
  </si>
  <si>
    <t>Fördelade lokalkostnader till projekt</t>
  </si>
  <si>
    <t>Korr vr 121001266 Manuell fördelning fasta lokalkostnader 202105 V5000 --&gt; V5500</t>
  </si>
  <si>
    <t>Korr vr 121001700 Manuell fördelning fasta lokalkostnader 202106 V5000 --&gt; V5500</t>
  </si>
  <si>
    <t>Korr vr 121002236 Manuell fördelning fasta lokalkostnader 202107 V5000 --&gt; V5500</t>
  </si>
  <si>
    <t>Korr vr 121002236 Manuell fördelning fasta lokalkostnader 202108 V5000 --&gt; V5500</t>
  </si>
  <si>
    <t>Korr vr 121000412 Manuell fördelning fasta lokalkostnader 202102 V5000 --&gt; V5500</t>
  </si>
  <si>
    <t>Korr vr 121000009 Manuell fördelning fasta lokalkostnader 202101 V5000 --&gt; V5500</t>
  </si>
  <si>
    <t>Korr vr 121000503 Manuell fördelning fasta lokalkostnader 202103 V5000 --&gt; V5500</t>
  </si>
  <si>
    <t>Korr vr 121000965 Manuell fördelning fasta lokalkostnader 202104 V5000 --&gt; V5500</t>
  </si>
  <si>
    <t>Korr vr 121002468 Manuell fördelning fasta lokalkostnader 202109 V5000 --&gt; V5500</t>
  </si>
  <si>
    <t>Manuell fördelning fasta lokalkostnader 202110</t>
  </si>
  <si>
    <t>Manuell fördelning fasta lokalkostnader 202111</t>
  </si>
  <si>
    <t>Manuell fördelning fasta lokalkostnader 202112</t>
  </si>
  <si>
    <t>Justering av lokalkostnader MSE 202101-202111</t>
  </si>
  <si>
    <t>Justering av lokalkostnader MSE 202101-202112</t>
  </si>
  <si>
    <t>Underhåll till instrument i mag lab</t>
  </si>
  <si>
    <t>ELFA DISTRELEC AB / AVIDA FINANS AB (PUBL)</t>
  </si>
  <si>
    <t>Reparation av Siemens XRD</t>
  </si>
  <si>
    <t>HILTONBROOKS LTD</t>
  </si>
  <si>
    <t>felsökning ich reparation av ett kylaggregat i L057 på 'bergs</t>
  </si>
  <si>
    <t>INDOOR ENERGY SERVICES SWEDEN AB</t>
  </si>
  <si>
    <t>Serviceavgift Jeol JSM-7800F</t>
  </si>
  <si>
    <t>Omf ver 80159708 Serviceavgift Jeol JSM-7800F V5500 --&gt; V550016</t>
  </si>
  <si>
    <t>Årlig service av  Discotom-2 och Accutom-5.</t>
  </si>
  <si>
    <t>Service av CUT  Isomet5000.</t>
  </si>
  <si>
    <t>Årlig serviceavgift FIB-SEM 210201-220131</t>
  </si>
  <si>
    <t>Service mikroskop</t>
  </si>
  <si>
    <t>Omf ver 121000029 Backning periodisering ThermoFisher ver 80156718, JAN 2021 V5500 --&gt; V550003</t>
  </si>
  <si>
    <t>Biljetter</t>
  </si>
  <si>
    <t>PR, institutionell information etc</t>
  </si>
  <si>
    <t>Service JEOL 7800F SEM /Peter</t>
  </si>
  <si>
    <t>Datorer (inventarie)</t>
  </si>
  <si>
    <t>VC21002</t>
  </si>
  <si>
    <t>Laptop Lenovo V145, Thomas Kohne</t>
  </si>
  <si>
    <t>Korttidsinventarier, ringa värde</t>
  </si>
  <si>
    <t>Spetsar för atomkraftsmikroskop, kiselstrukturer</t>
  </si>
  <si>
    <t>NANOANDMORE GMBH</t>
  </si>
  <si>
    <t>Aceton, ättiksyra</t>
  </si>
  <si>
    <t>Hyra gasflaska</t>
  </si>
  <si>
    <t>Gas</t>
  </si>
  <si>
    <t>Förbrukning labb, Etylenglykol</t>
  </si>
  <si>
    <t>Perklorsyra</t>
  </si>
  <si>
    <t>Pincett mm.</t>
  </si>
  <si>
    <t>CASPILOR AB</t>
  </si>
  <si>
    <t>Sprit till lab</t>
  </si>
  <si>
    <t>gas till containern</t>
  </si>
  <si>
    <t>Hyra specialgas</t>
  </si>
  <si>
    <t>Gas Hitachi SEM</t>
  </si>
  <si>
    <t>Gas för SEM-WDS</t>
  </si>
  <si>
    <t>Kemikalier labb</t>
  </si>
  <si>
    <t>Förbrukningsmaterial labb</t>
  </si>
  <si>
    <t>OXFORD INSTRUMENTS (EUR)</t>
  </si>
  <si>
    <t>Engångshandskar labb</t>
  </si>
  <si>
    <t>Handskar till labb</t>
  </si>
  <si>
    <t>Sugrör för provhållare</t>
  </si>
  <si>
    <t>BRIO LEK O LÄR</t>
  </si>
  <si>
    <t>Förbrukning flaska labb</t>
  </si>
  <si>
    <t>örbrukningsmaterial till lab</t>
  </si>
  <si>
    <t>Engångsmask kva. 10st</t>
  </si>
  <si>
    <t>Förbrukning labb, handskar</t>
  </si>
  <si>
    <t>mask till labb</t>
  </si>
  <si>
    <t>labb material</t>
  </si>
  <si>
    <t>Komponenter underhåll magnetometer</t>
  </si>
  <si>
    <t>Instrument labb, korr 80160070</t>
  </si>
  <si>
    <t>Elektropoleringsutrustning</t>
  </si>
  <si>
    <t>Generell lågspänningsvoltmeter, labb Keithly 181</t>
  </si>
  <si>
    <t>TESTWALL LTD</t>
  </si>
  <si>
    <t>Instrument labb</t>
  </si>
  <si>
    <t>Korr 80160070, instrument labb</t>
  </si>
  <si>
    <t>Skor till FIB-rum</t>
  </si>
  <si>
    <t>ultgren-skylt inomhus</t>
  </si>
  <si>
    <t>SKYLTBOLAGET I NYKVARN AB</t>
  </si>
  <si>
    <t>Internfakturerade datatjänster</t>
  </si>
  <si>
    <t>Licenser Programbiblioteket 202101</t>
  </si>
  <si>
    <t>Licenser Programbiblioteket 202102</t>
  </si>
  <si>
    <t>Licenser Programbiblioteket 202103</t>
  </si>
  <si>
    <t>Licenser Programbiblioteket 202104</t>
  </si>
  <si>
    <t>Licenser Programbiblioteket 202105</t>
  </si>
  <si>
    <t>Omf ver 121001208 Licenser Programbibliotek 202105 V5500 --&gt; V7501</t>
  </si>
  <si>
    <t>Omf ver 121000048 Licenser Programbibliotek 202101 V5500 --&gt; V7501</t>
  </si>
  <si>
    <t>Omf ver 121000223 Licenser Programbibliotek 202102 V5500 --&gt; V7501</t>
  </si>
  <si>
    <t>Omf ver 121000469 Licenser Programbibliotek 202103 V5500 --&gt; V7501</t>
  </si>
  <si>
    <t>Omf ver 121000891 Licenser Programbibliotek 202104 V5500 --&gt; V7501</t>
  </si>
  <si>
    <t>Licenser Programbiblioteket 202106</t>
  </si>
  <si>
    <t>Licenser Programbiblioteket 202108</t>
  </si>
  <si>
    <t>Licenser Programbiblioteket 202107</t>
  </si>
  <si>
    <t>Licenser Programbiblioteket 202109</t>
  </si>
  <si>
    <t>Omf ver 121002094 Licenser Programbiblioteket 202107 V5500 --&gt; V7501</t>
  </si>
  <si>
    <t>Omf. vr 121002095 Licenser Programbiblioteket 202108 9tkr V5500 --&gt; V7501</t>
  </si>
  <si>
    <t>Backning del av vr 121002510</t>
  </si>
  <si>
    <t>Licenser Programbiblioteket 202110</t>
  </si>
  <si>
    <t>Licenser Programbiblioteket 202111</t>
  </si>
  <si>
    <t>Licenser Programbiblioteket 202112</t>
  </si>
  <si>
    <t>Omf vr 121003309 Licenser Programbiblioteket 202111 V5500 --&gt; V7501</t>
  </si>
  <si>
    <t>Omf del av vr 121003590 Licenser Programbiblioteket 202112 V5500 --&gt; V7501</t>
  </si>
  <si>
    <t>Interna konsulttjänster</t>
  </si>
  <si>
    <t>Reparation av tillbehör till VSM, Valter Ström</t>
  </si>
  <si>
    <t>Internfakturerade telekostnader</t>
  </si>
  <si>
    <t>Teledeb 202012</t>
  </si>
  <si>
    <t>Teledeb 202101</t>
  </si>
  <si>
    <t>Teledeb 202102</t>
  </si>
  <si>
    <t>Teledeb 202103</t>
  </si>
  <si>
    <t>Teledeb 202104</t>
  </si>
  <si>
    <t>Teledeb 202105</t>
  </si>
  <si>
    <t>Teledeb 202107</t>
  </si>
  <si>
    <t>Teledeb 202108</t>
  </si>
  <si>
    <t>Teledeb 202106</t>
  </si>
  <si>
    <t>Teledeb 202109</t>
  </si>
  <si>
    <t>Teledeb 202110</t>
  </si>
  <si>
    <t>Teledeb 202111</t>
  </si>
  <si>
    <t>Hyra/leasing övrigt</t>
  </si>
  <si>
    <t>Hyra/tvätt rockar &amp; handdukar labb</t>
  </si>
  <si>
    <t>BERENDSEN TEXTIL SERVICE AB</t>
  </si>
  <si>
    <t>Flytt av gasskåp in i labb L057</t>
  </si>
  <si>
    <t>ETERNE AB</t>
  </si>
  <si>
    <t>Korrig konto 722100273 KVITTERA 221450158</t>
  </si>
  <si>
    <t>Täckningsbidrag KTH gem kost (TBK)</t>
  </si>
  <si>
    <t>M020:MV* Trigg Täckningsbidrag FO</t>
  </si>
  <si>
    <t>Täckningsbidrag Skol gem kost (TBS)</t>
  </si>
  <si>
    <t>Täckningsbidrag Avd gem kost (TBA)</t>
  </si>
  <si>
    <t>Förseningsavgift ver 80159612</t>
  </si>
  <si>
    <t>Servicekontrakt</t>
  </si>
  <si>
    <t>CUT Accutom 5</t>
  </si>
  <si>
    <t>CUT Isomet 5000</t>
  </si>
  <si>
    <t>Fel</t>
  </si>
  <si>
    <t>FIB Nova 600</t>
  </si>
  <si>
    <t>LOM Leica DMRM</t>
  </si>
  <si>
    <t>SEM Hitatchi S3700N</t>
  </si>
  <si>
    <t>Reparationskostnad</t>
  </si>
  <si>
    <t>TEM-support</t>
  </si>
  <si>
    <t>Resekostnad</t>
  </si>
  <si>
    <t>Kemikalier och gas</t>
  </si>
  <si>
    <t>AMF</t>
  </si>
  <si>
    <t>Licenser</t>
  </si>
  <si>
    <t>resekostnad</t>
  </si>
  <si>
    <t>möbler</t>
  </si>
  <si>
    <t>Förbrukningsvaror</t>
  </si>
  <si>
    <t>telekostnader</t>
  </si>
  <si>
    <t>lokalkostnader</t>
  </si>
  <si>
    <t>oh</t>
  </si>
  <si>
    <t>finansiella kostnader</t>
  </si>
  <si>
    <t>fel</t>
  </si>
  <si>
    <t>utrustning</t>
  </si>
  <si>
    <t>Lokalhyra Ångström</t>
  </si>
  <si>
    <t>(tom)</t>
  </si>
  <si>
    <t>Pivot 202101-202112</t>
  </si>
  <si>
    <t>2021</t>
  </si>
  <si>
    <t>LOM_Leica DM 750 M</t>
  </si>
  <si>
    <t>Nanoindenter FTI04</t>
  </si>
  <si>
    <t>Peter Hedström</t>
  </si>
  <si>
    <t>S</t>
  </si>
  <si>
    <t>Ver.datum</t>
  </si>
  <si>
    <t>Konto(T)</t>
  </si>
  <si>
    <t>Personalkostnad operatör Wangzhong jan -mar 2021 MVC --MVE</t>
  </si>
  <si>
    <t>Personalkostand operatör Wangzhong jan-mar 2021 MVC --&gt; MVD</t>
  </si>
  <si>
    <t>Korr ver 121000592 Personalkostand operatör Wangzhong jan-mar 2021 MVC --&gt; MVD</t>
  </si>
  <si>
    <t>Korr ver 121000590Personalkostnad operatör Wangzhong jan -mar 2021 MVC --MVE</t>
  </si>
  <si>
    <t>Personalkostnad operatör MVE juli-aug 2021</t>
  </si>
  <si>
    <t>Personalkostnad operatör MVB sep 2021</t>
  </si>
  <si>
    <t>Intäkter Personal MVE - V5200</t>
  </si>
  <si>
    <t>Personalkostnad operatör Prasath April 2021 MVC --&gt; MVF</t>
  </si>
  <si>
    <t>Personalkostnad operatör MVE 202105</t>
  </si>
  <si>
    <t>Intäkter Personal MVF - V5300</t>
  </si>
  <si>
    <t>personal</t>
  </si>
  <si>
    <t>Wangzhong</t>
  </si>
  <si>
    <t>prasath</t>
  </si>
  <si>
    <t>Benjamin</t>
  </si>
  <si>
    <t>intäkten ej bokfört på org MVC (utan på MVF)</t>
  </si>
  <si>
    <t>intäkten bokförd på V5500 (7500 är bortdraget som lagts på V5300)</t>
  </si>
  <si>
    <t>intäkten bokförd på V5500 (16800 är bortdraget som lagts på V5200)</t>
  </si>
  <si>
    <t>Beräkning timkostnad 2021 Lab 2022-05-09</t>
  </si>
  <si>
    <t>ingen hyra</t>
  </si>
  <si>
    <t>V550011</t>
  </si>
  <si>
    <t>V5510</t>
  </si>
  <si>
    <t>V5511</t>
  </si>
  <si>
    <t>V6179</t>
  </si>
  <si>
    <t>Atomsond</t>
  </si>
  <si>
    <t xml:space="preserve">Nano In-situ SEM Device FT-NMT04 </t>
  </si>
  <si>
    <t>V550027</t>
  </si>
  <si>
    <t>High temperature confocal laser scanning microscopy</t>
  </si>
  <si>
    <t>2022</t>
  </si>
  <si>
    <t>DIL2- High Temperature isothermal dilatometer</t>
  </si>
  <si>
    <t>Fofuanslag</t>
  </si>
  <si>
    <t>Bidrag fr externa finansiärer</t>
  </si>
  <si>
    <t>Uppdrag fr externa finansiärer</t>
  </si>
  <si>
    <t>Övriga intäkter</t>
  </si>
  <si>
    <t>Finansiella intäkter</t>
  </si>
  <si>
    <t>Personalkostnader</t>
  </si>
  <si>
    <t>Lokalkostnader</t>
  </si>
  <si>
    <t>Resor och traktamenten</t>
  </si>
  <si>
    <t>Utrustning exkl avskr</t>
  </si>
  <si>
    <t>Konsulttjänster</t>
  </si>
  <si>
    <t>Drift och övrigt</t>
  </si>
  <si>
    <t>Gemensamma kostnader</t>
  </si>
  <si>
    <t>Avskrivningar</t>
  </si>
  <si>
    <t>Finansiella kostnader</t>
  </si>
  <si>
    <t>Transf/erhållna medel f finans av bidrag</t>
  </si>
  <si>
    <t>Transf/lämnade bidrag</t>
  </si>
  <si>
    <t>Bokslut Agresso 2022</t>
  </si>
  <si>
    <t>Projekt</t>
  </si>
  <si>
    <t>Atomsonden. Rektorsstöd</t>
  </si>
  <si>
    <t>Atomsonden HC</t>
  </si>
  <si>
    <t>Quench-Deformation Dilatometer HC</t>
  </si>
  <si>
    <t>FIB_Nova600 HC</t>
  </si>
  <si>
    <t>Microhardness Duramin40 HC</t>
  </si>
  <si>
    <t>Externa uppdrag</t>
  </si>
  <si>
    <t>MSE och KTH-uppdrag</t>
  </si>
  <si>
    <t>Anders T</t>
  </si>
  <si>
    <t>Claudio</t>
  </si>
  <si>
    <t>Wangzhon</t>
  </si>
  <si>
    <t>Gabriel</t>
  </si>
  <si>
    <t>Stefan</t>
  </si>
  <si>
    <t>Alexander</t>
  </si>
  <si>
    <t>Se till höger:</t>
  </si>
  <si>
    <t>Utrustning exkl avskrivningar:</t>
  </si>
  <si>
    <t>Drift och övrigt:</t>
  </si>
  <si>
    <t>144 333</t>
  </si>
  <si>
    <t>OH Stefan</t>
  </si>
  <si>
    <t>275 642</t>
  </si>
  <si>
    <t>OH Alexander</t>
  </si>
  <si>
    <t>Släcknings-och deformationsdialometer.</t>
  </si>
  <si>
    <t>Termisk analysutrustning</t>
  </si>
  <si>
    <t>Ex-situ Nanoindentor (FT-I04), kontaktperson Peter Hedström</t>
  </si>
  <si>
    <t>Atomsonds instrument EIKOS-UV fience and Metrology Sol, ansvarig Peter Hedström</t>
  </si>
  <si>
    <t>Kylaggregat till APT instrumentet., Alexander Dahlström</t>
  </si>
  <si>
    <t>Microhardness tester, Duramin40-AC3, Prasath Babu Revathy Rajan</t>
  </si>
  <si>
    <t>Summa intäkter</t>
  </si>
  <si>
    <t>Summa kostnader</t>
  </si>
  <si>
    <t>Resultat</t>
  </si>
  <si>
    <t>Löner som betalas med OH</t>
  </si>
  <si>
    <t>Avskrivningar FEG SEM</t>
  </si>
  <si>
    <t>inbetalt i förskott</t>
  </si>
  <si>
    <t>Resultat efter justeringar</t>
  </si>
  <si>
    <t>Resultat:</t>
  </si>
  <si>
    <t>Förtydligande:</t>
  </si>
  <si>
    <t>Lyuba Belova</t>
  </si>
  <si>
    <t>Tao</t>
  </si>
  <si>
    <t>Tomas Kohne</t>
  </si>
  <si>
    <t>RSEM 2022</t>
  </si>
  <si>
    <t>Satsning infrastruktur Stefan</t>
  </si>
  <si>
    <t>betalas in 2023</t>
  </si>
  <si>
    <t>Instrument:</t>
  </si>
  <si>
    <t>Instrument_A</t>
  </si>
  <si>
    <t>Instrument_B</t>
  </si>
  <si>
    <t>Instrument_C</t>
  </si>
  <si>
    <t>Instrument_D</t>
  </si>
  <si>
    <t>Instrument_E</t>
  </si>
  <si>
    <t>Anna Larsson</t>
  </si>
  <si>
    <t>XXX XXX</t>
  </si>
  <si>
    <t>XXXX</t>
  </si>
  <si>
    <t>XXXX-XX-XX</t>
  </si>
  <si>
    <t>Research infrastructure XXX</t>
  </si>
  <si>
    <t>Fill in white cells</t>
  </si>
  <si>
    <t>Date of calculation:</t>
  </si>
  <si>
    <t>Calculation to be valid for year:</t>
  </si>
  <si>
    <t>Director of the Research infrastructure:</t>
  </si>
  <si>
    <t>Fill in information about rent and any common depreciation. Fill in white cells:</t>
  </si>
  <si>
    <t>Common costs</t>
  </si>
  <si>
    <t>Cost (yearly)</t>
  </si>
  <si>
    <t>sqm</t>
  </si>
  <si>
    <t>cost/sqm</t>
  </si>
  <si>
    <t>* enter the cost for the year that the invoice to the user will refer to.</t>
  </si>
  <si>
    <t>Rent for the lab*</t>
  </si>
  <si>
    <t>Rent for other common areas, eg. office space*</t>
  </si>
  <si>
    <t>Depreciation of common equipment, furniture etc. in the lab*</t>
  </si>
  <si>
    <t>The hourly price per instrument is calculated below. Costs regarding:</t>
  </si>
  <si>
    <t>-Depreciation</t>
  </si>
  <si>
    <t>-Consumables (gas, reagents etc.)</t>
  </si>
  <si>
    <t>-Salary (technicians and other KTH staff who work in the lab should be financed by the fee.  Not administrative staff as these are included in the over head cost)</t>
  </si>
  <si>
    <t>…to be filled in per instrument and year.</t>
  </si>
  <si>
    <t>&lt;add more rows if needed&gt;</t>
  </si>
  <si>
    <t>Insert floor plan of lab for reference to square meters per instrument:</t>
  </si>
  <si>
    <t>Consumables**</t>
  </si>
  <si>
    <t>Salary***</t>
  </si>
  <si>
    <t>LKP-cost</t>
  </si>
  <si>
    <t>OH-cost</t>
  </si>
  <si>
    <t>Rent for common areas*</t>
  </si>
  <si>
    <t>Other</t>
  </si>
  <si>
    <t>Total cost per instrument</t>
  </si>
  <si>
    <t>Cost per hour per instrument</t>
  </si>
  <si>
    <t>Number of hours of usage per year, per instrument ****</t>
  </si>
  <si>
    <t>Maintenance of instrument**</t>
  </si>
  <si>
    <t>Depreciation instrument*</t>
  </si>
  <si>
    <t>Rent lab*</t>
  </si>
  <si>
    <t>Depreciation common equipment and furniture etc. in the lab</t>
  </si>
  <si>
    <t>Sum</t>
  </si>
  <si>
    <t>** cost based on the previous year's cost in the report, alternatively an average of previous years' costs.</t>
  </si>
  <si>
    <t>*** annual salary. If the person works 20% on the project: 0.2 x annual salary. To be entered here without LKP and over head cost .</t>
  </si>
  <si>
    <t>**** calculated on the previous year's occupancy or an average of previous years' occupancy (e.g. extract from the LIMS system).</t>
  </si>
  <si>
    <t>Microscope XYZ</t>
  </si>
  <si>
    <t>Research infrastructure Fusionslaboratoriet</t>
  </si>
  <si>
    <t>Costs that may be excluded for an EU-project when reporting  in the budget category</t>
  </si>
  <si>
    <t>Cost per hour, EU-project</t>
  </si>
  <si>
    <t>Total cost EU-project</t>
  </si>
  <si>
    <t>-Maintenance (repair, service of instruments etc.)</t>
  </si>
  <si>
    <t>Avgiftsförordningen (1992:191)</t>
  </si>
  <si>
    <t>Förordning (2022:1378) om avgifter för forskningsinfrastruktur</t>
  </si>
  <si>
    <t xml:space="preserve"> 'internally invoiced goods and services', depending on Framework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</si>
</sst>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kr&quot;_-;\-* #,##0\ &quot;kr&quot;_-;_-* &quot;-&quot;\ &quot;kr&quot;_-;_-@_-"/>
    <numFmt numFmtId="41" formatCode="_-* #,##0_-;\-* #,##0_-;_-* &quot;-&quot;_-;_-@_-"/>
    <numFmt numFmtId="44" formatCode="_-* #,##0.00\ &quot;kr&quot;_-;\-* #,##0.00\ &quot;kr&quot;_-;_-* &quot;-&quot;??\ &quot;kr&quot;_-;_-@_-"/>
    <numFmt numFmtId="164" formatCode="_-* #,##0.00\ _k_r_-;\-* #,##0.00\ _k_r_-;_-* &quot;-&quot;??\ _k_r_-;_-@_-"/>
    <numFmt numFmtId="165" formatCode="_-* #,##0\ _k_r_-;\-* #,##0\ _k_r_-;_-* &quot;-&quot;??\ _k_r_-;_-@_-"/>
    <numFmt numFmtId="166" formatCode="#,##0_ ;[Red]\-#,##0\ "/>
  </numFmts>
  <fonts count="34">
    <font>
      <sz val="11"/>
      <color theme="1"/>
      <name val="Calibri"/>
      <family val="2"/>
      <scheme val="minor"/>
    </font>
    <font>
      <b/>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8"/>
      <color theme="1"/>
      <name val="Calibri"/>
      <family val="2"/>
      <scheme val="minor"/>
    </font>
    <font>
      <sz val="9"/>
      <color indexed="81"/>
      <name val="Tahoma"/>
      <family val="2"/>
    </font>
    <font>
      <b/>
      <sz val="9"/>
      <color indexed="81"/>
      <name val="Tahoma"/>
      <family val="2"/>
    </font>
    <font>
      <sz val="11"/>
      <name val="Calibri"/>
      <family val="2"/>
      <scheme val="minor"/>
    </font>
    <font>
      <sz val="11"/>
      <color theme="1"/>
      <name val="Calibri"/>
      <family val="2"/>
      <scheme val="minor"/>
    </font>
    <font>
      <b/>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theme="1"/>
      <name val="Arial"/>
      <family val="2"/>
    </font>
    <font>
      <sz val="10"/>
      <name val="Arial"/>
      <family val="2"/>
    </font>
    <font>
      <sz val="8"/>
      <name val="CG Times"/>
      <family val="1"/>
    </font>
    <font>
      <sz val="8"/>
      <name val="Arial"/>
      <family val="2"/>
    </font>
    <font>
      <b/>
      <sz val="8"/>
      <name val="Arial"/>
      <family val="2"/>
    </font>
    <font>
      <i/>
      <sz val="11"/>
      <color theme="1"/>
      <name val="Calibri"/>
      <family val="2"/>
      <scheme val="minor"/>
    </font>
    <font>
      <b/>
      <sz val="14"/>
      <color theme="1"/>
      <name val="Calibri"/>
      <family val="2"/>
      <scheme val="minor"/>
    </font>
    <font>
      <sz val="11"/>
      <color rgb="FF1F1F1F"/>
      <name val="Calibri"/>
      <family val="2"/>
      <scheme val="minor"/>
    </font>
    <font>
      <u/>
      <sz val="11"/>
      <color theme="10"/>
      <name val="Calibri"/>
      <family val="2"/>
      <scheme val="minor"/>
    </font>
  </fonts>
  <fills count="3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4.9989318521683403E-2"/>
        <bgColor indexed="64"/>
      </patternFill>
    </fill>
    <fill>
      <patternFill patternType="solid">
        <fgColor theme="9"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theme="4"/>
      </top>
      <bottom style="thin">
        <color theme="4" tint="0.39997558519241921"/>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top/>
      <bottom style="thin">
        <color theme="0" tint="-0.34998626667073579"/>
      </bottom>
      <diagonal/>
    </border>
    <border>
      <left style="thick">
        <color theme="0" tint="-0.34998626667073579"/>
      </left>
      <right style="thick">
        <color theme="0" tint="-0.34998626667073579"/>
      </right>
      <top style="thick">
        <color theme="0" tint="-0.34998626667073579"/>
      </top>
      <bottom style="thin">
        <color indexed="64"/>
      </bottom>
      <diagonal/>
    </border>
    <border>
      <left style="thick">
        <color theme="0" tint="-0.34998626667073579"/>
      </left>
      <right style="thick">
        <color theme="0" tint="-0.34998626667073579"/>
      </right>
      <top/>
      <bottom/>
      <diagonal/>
    </border>
    <border>
      <left style="thick">
        <color theme="0" tint="-0.34998626667073579"/>
      </left>
      <right style="thick">
        <color theme="0" tint="-0.34998626667073579"/>
      </right>
      <top/>
      <bottom style="thin">
        <color indexed="64"/>
      </bottom>
      <diagonal/>
    </border>
    <border>
      <left style="thick">
        <color theme="0" tint="-0.34998626667073579"/>
      </left>
      <right style="thick">
        <color theme="0" tint="-0.34998626667073579"/>
      </right>
      <top/>
      <bottom style="thick">
        <color theme="0" tint="-0.34998626667073579"/>
      </bottom>
      <diagonal/>
    </border>
    <border>
      <left/>
      <right/>
      <top style="hair">
        <color indexed="64"/>
      </top>
      <bottom/>
      <diagonal/>
    </border>
    <border>
      <left/>
      <right style="thick">
        <color theme="0" tint="-0.34998626667073579"/>
      </right>
      <top/>
      <bottom/>
      <diagonal/>
    </border>
    <border>
      <left/>
      <right style="thick">
        <color theme="0" tint="-0.34998626667073579"/>
      </right>
      <top/>
      <bottom style="thin">
        <color indexed="64"/>
      </bottom>
      <diagonal/>
    </border>
    <border>
      <left style="thick">
        <color theme="0" tint="-0.34998626667073579"/>
      </left>
      <right/>
      <top style="thick">
        <color theme="0" tint="-0.34998626667073579"/>
      </top>
      <bottom style="thin">
        <color indexed="64"/>
      </bottom>
      <diagonal/>
    </border>
    <border>
      <left style="thick">
        <color theme="0" tint="-0.34998626667073579"/>
      </left>
      <right/>
      <top/>
      <bottom/>
      <diagonal/>
    </border>
    <border>
      <left style="thick">
        <color theme="0" tint="-0.34998626667073579"/>
      </left>
      <right/>
      <top/>
      <bottom style="thin">
        <color indexed="64"/>
      </bottom>
      <diagonal/>
    </border>
    <border>
      <left style="thick">
        <color theme="0" tint="-0.34998626667073579"/>
      </left>
      <right/>
      <top/>
      <bottom style="thick">
        <color theme="0" tint="-0.34998626667073579"/>
      </bottom>
      <diagonal/>
    </border>
    <border>
      <left style="thin">
        <color indexed="64"/>
      </left>
      <right style="thick">
        <color theme="0" tint="-0.34998626667073579"/>
      </right>
      <top/>
      <bottom/>
      <diagonal/>
    </border>
    <border>
      <left style="thick">
        <color theme="0" tint="-0.34998626667073579"/>
      </left>
      <right style="thick">
        <color theme="0" tint="-0.34998626667073579"/>
      </right>
      <top style="thin">
        <color indexed="64"/>
      </top>
      <bottom/>
      <diagonal/>
    </border>
    <border>
      <left style="thin">
        <color indexed="64"/>
      </left>
      <right style="thick">
        <color theme="0" tint="-0.34998626667073579"/>
      </right>
      <top/>
      <bottom style="thin">
        <color indexed="64"/>
      </bottom>
      <diagonal/>
    </border>
    <border>
      <left style="thick">
        <color theme="0" tint="-0.34998626667073579"/>
      </left>
      <right style="thin">
        <color indexed="64"/>
      </right>
      <top style="thin">
        <color indexed="64"/>
      </top>
      <bottom style="thin">
        <color indexed="64"/>
      </bottom>
      <diagonal/>
    </border>
    <border>
      <left style="thick">
        <color theme="0" tint="-0.34998626667073579"/>
      </left>
      <right style="thin">
        <color indexed="64"/>
      </right>
      <top/>
      <bottom/>
      <diagonal/>
    </border>
    <border>
      <left style="thick">
        <color theme="0" tint="-0.34998626667073579"/>
      </left>
      <right style="thin">
        <color indexed="64"/>
      </right>
      <top style="thin">
        <color indexed="64"/>
      </top>
      <bottom/>
      <diagonal/>
    </border>
    <border>
      <left style="thick">
        <color theme="0" tint="-0.34998626667073579"/>
      </left>
      <right style="thin">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ck">
        <color theme="0" tint="-0.34998626667073579"/>
      </left>
      <right/>
      <top style="thin">
        <color indexed="64"/>
      </top>
      <bottom/>
      <diagonal/>
    </border>
    <border>
      <left style="thick">
        <color theme="0" tint="-0.34998626667073579"/>
      </left>
      <right style="thick">
        <color theme="0" tint="-0.34998626667073579"/>
      </right>
      <top style="thin">
        <color indexed="64"/>
      </top>
      <bottom style="thick">
        <color theme="0" tint="-0.34998626667073579"/>
      </bottom>
      <diagonal/>
    </border>
    <border>
      <left style="thin">
        <color indexed="64"/>
      </left>
      <right style="thick">
        <color theme="0" tint="-0.34998626667073579"/>
      </right>
      <top style="thin">
        <color indexed="64"/>
      </top>
      <bottom/>
      <diagonal/>
    </border>
  </borders>
  <cellStyleXfs count="48">
    <xf numFmtId="0" fontId="0" fillId="0" borderId="0"/>
    <xf numFmtId="164"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4" fillId="13"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17" fillId="5" borderId="0" applyNumberFormat="0" applyBorder="0" applyAlignment="0" applyProtection="0"/>
    <xf numFmtId="0" fontId="20" fillId="7" borderId="23" applyNumberFormat="0" applyAlignment="0" applyProtection="0"/>
    <xf numFmtId="0" fontId="22" fillId="8" borderId="26" applyNumberFormat="0" applyAlignment="0" applyProtection="0"/>
    <xf numFmtId="41"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xf numFmtId="0" fontId="23" fillId="0" borderId="0" applyNumberFormat="0" applyFill="0" applyBorder="0" applyAlignment="0" applyProtection="0"/>
    <xf numFmtId="0" fontId="16" fillId="4" borderId="0" applyNumberFormat="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8" fillId="6" borderId="23" applyNumberFormat="0" applyAlignment="0" applyProtection="0"/>
    <xf numFmtId="0" fontId="21" fillId="0" borderId="25" applyNumberFormat="0" applyFill="0" applyAlignment="0" applyProtection="0"/>
    <xf numFmtId="0" fontId="26" fillId="0" borderId="0"/>
    <xf numFmtId="0" fontId="26" fillId="9" borderId="27" applyNumberFormat="0" applyFont="0" applyAlignment="0" applyProtection="0"/>
    <xf numFmtId="0" fontId="19" fillId="7" borderId="24" applyNumberFormat="0" applyAlignment="0" applyProtection="0"/>
    <xf numFmtId="9" fontId="25" fillId="0" borderId="0" applyFont="0" applyFill="0" applyBorder="0" applyAlignment="0" applyProtection="0"/>
    <xf numFmtId="0" fontId="12" fillId="0" borderId="0" applyNumberFormat="0" applyFill="0" applyBorder="0" applyAlignment="0" applyProtection="0"/>
    <xf numFmtId="0" fontId="1" fillId="0" borderId="28" applyNumberFormat="0" applyFill="0" applyAlignment="0" applyProtection="0"/>
    <xf numFmtId="0" fontId="4" fillId="0" borderId="0" applyNumberFormat="0" applyFill="0" applyBorder="0" applyAlignment="0" applyProtection="0"/>
    <xf numFmtId="0" fontId="33" fillId="0" borderId="0" applyNumberFormat="0" applyFill="0" applyBorder="0" applyAlignment="0" applyProtection="0"/>
  </cellStyleXfs>
  <cellXfs count="140">
    <xf numFmtId="0" fontId="0" fillId="0" borderId="0" xfId="0"/>
    <xf numFmtId="0" fontId="1" fillId="0" borderId="1" xfId="0" applyFont="1" applyBorder="1"/>
    <xf numFmtId="165" fontId="0" fillId="0" borderId="1" xfId="1" applyNumberFormat="1" applyFont="1" applyBorder="1"/>
    <xf numFmtId="165" fontId="0" fillId="0" borderId="3" xfId="1" applyNumberFormat="1" applyFont="1" applyBorder="1"/>
    <xf numFmtId="0" fontId="0" fillId="0" borderId="4" xfId="0"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xf numFmtId="165" fontId="0" fillId="0" borderId="8" xfId="1" applyNumberFormat="1" applyFont="1" applyBorder="1"/>
    <xf numFmtId="165" fontId="0" fillId="0" borderId="9" xfId="1" applyNumberFormat="1" applyFont="1" applyBorder="1"/>
    <xf numFmtId="165" fontId="3" fillId="0" borderId="1" xfId="1" applyNumberFormat="1" applyFont="1" applyBorder="1"/>
    <xf numFmtId="165" fontId="3" fillId="0" borderId="8" xfId="1" applyNumberFormat="1" applyFont="1" applyBorder="1"/>
    <xf numFmtId="165" fontId="0" fillId="0" borderId="10" xfId="0" applyNumberFormat="1" applyBorder="1"/>
    <xf numFmtId="165" fontId="3" fillId="0" borderId="3" xfId="1" applyNumberFormat="1" applyFont="1" applyBorder="1"/>
    <xf numFmtId="164" fontId="0" fillId="0" borderId="0" xfId="1" applyFont="1"/>
    <xf numFmtId="164" fontId="0" fillId="0" borderId="0" xfId="0" applyNumberFormat="1"/>
    <xf numFmtId="0" fontId="0" fillId="0" borderId="0" xfId="0" pivotButton="1"/>
    <xf numFmtId="0" fontId="0" fillId="0" borderId="0" xfId="0" applyAlignment="1">
      <alignment horizontal="left"/>
    </xf>
    <xf numFmtId="0" fontId="0" fillId="0" borderId="1" xfId="0" applyBorder="1"/>
    <xf numFmtId="0" fontId="0" fillId="0" borderId="15" xfId="0" applyBorder="1"/>
    <xf numFmtId="0" fontId="0" fillId="0" borderId="14" xfId="0" applyBorder="1"/>
    <xf numFmtId="0" fontId="0" fillId="0" borderId="3" xfId="0" applyBorder="1"/>
    <xf numFmtId="0" fontId="1" fillId="3" borderId="1" xfId="0" applyFont="1" applyFill="1" applyBorder="1"/>
    <xf numFmtId="0" fontId="0" fillId="3" borderId="1" xfId="0" applyFill="1" applyBorder="1"/>
    <xf numFmtId="165" fontId="1" fillId="3" borderId="1" xfId="1" applyNumberFormat="1" applyFont="1" applyFill="1" applyBorder="1"/>
    <xf numFmtId="49" fontId="6" fillId="0" borderId="0" xfId="0" applyNumberFormat="1" applyFont="1"/>
    <xf numFmtId="0" fontId="0" fillId="0" borderId="0" xfId="0" applyAlignment="1">
      <alignment horizontal="left" indent="1"/>
    </xf>
    <xf numFmtId="165" fontId="0" fillId="0" borderId="0" xfId="1" applyNumberFormat="1" applyFont="1"/>
    <xf numFmtId="165" fontId="0" fillId="0" borderId="0" xfId="0" applyNumberFormat="1"/>
    <xf numFmtId="164" fontId="1" fillId="0" borderId="16" xfId="0" applyNumberFormat="1" applyFont="1" applyBorder="1"/>
    <xf numFmtId="0" fontId="5" fillId="0" borderId="2" xfId="0" applyFont="1" applyBorder="1"/>
    <xf numFmtId="0" fontId="5" fillId="0" borderId="7" xfId="0" applyFont="1" applyBorder="1"/>
    <xf numFmtId="0" fontId="5" fillId="0" borderId="1" xfId="0" applyFont="1" applyBorder="1"/>
    <xf numFmtId="14" fontId="0" fillId="0" borderId="0" xfId="0" applyNumberFormat="1"/>
    <xf numFmtId="49" fontId="1" fillId="0" borderId="0" xfId="0" applyNumberFormat="1" applyFont="1"/>
    <xf numFmtId="0" fontId="0" fillId="2" borderId="0" xfId="0" applyFill="1" applyAlignment="1">
      <alignment horizontal="left"/>
    </xf>
    <xf numFmtId="0" fontId="0" fillId="2" borderId="0" xfId="0" applyFill="1" applyAlignment="1">
      <alignment horizontal="left" indent="1"/>
    </xf>
    <xf numFmtId="0" fontId="0" fillId="2" borderId="1" xfId="0" applyFill="1" applyBorder="1"/>
    <xf numFmtId="0" fontId="5" fillId="0" borderId="1" xfId="0" applyFont="1" applyBorder="1" applyAlignment="1">
      <alignment wrapText="1"/>
    </xf>
    <xf numFmtId="0" fontId="0" fillId="2" borderId="0" xfId="0" applyFill="1"/>
    <xf numFmtId="0" fontId="5" fillId="0" borderId="10" xfId="0" applyFont="1" applyBorder="1"/>
    <xf numFmtId="0" fontId="9" fillId="0" borderId="10" xfId="0" applyFont="1" applyBorder="1"/>
    <xf numFmtId="0" fontId="9" fillId="0" borderId="7" xfId="0" applyFont="1" applyBorder="1"/>
    <xf numFmtId="165" fontId="10" fillId="0" borderId="1" xfId="1" applyNumberFormat="1" applyFont="1" applyBorder="1"/>
    <xf numFmtId="165" fontId="10" fillId="0" borderId="3" xfId="1" applyNumberFormat="1" applyFont="1" applyBorder="1"/>
    <xf numFmtId="165" fontId="0" fillId="0" borderId="5" xfId="1" applyNumberFormat="1" applyFont="1" applyBorder="1"/>
    <xf numFmtId="165" fontId="0" fillId="0" borderId="8" xfId="0" applyNumberFormat="1" applyBorder="1"/>
    <xf numFmtId="165" fontId="0" fillId="0" borderId="9" xfId="0" applyNumberFormat="1" applyBorder="1"/>
    <xf numFmtId="0" fontId="27" fillId="34" borderId="0" xfId="40" applyFont="1" applyFill="1"/>
    <xf numFmtId="166" fontId="29" fillId="34" borderId="17" xfId="40" applyNumberFormat="1" applyFont="1" applyFill="1" applyBorder="1"/>
    <xf numFmtId="0" fontId="1" fillId="0" borderId="0" xfId="0" applyFont="1"/>
    <xf numFmtId="166" fontId="0" fillId="0" borderId="0" xfId="0" applyNumberFormat="1"/>
    <xf numFmtId="0" fontId="0" fillId="0" borderId="11" xfId="0" applyBorder="1"/>
    <xf numFmtId="0" fontId="0" fillId="0" borderId="13" xfId="0" applyBorder="1"/>
    <xf numFmtId="0" fontId="5" fillId="0" borderId="14" xfId="0" applyFont="1" applyBorder="1" applyAlignment="1">
      <alignment wrapText="1"/>
    </xf>
    <xf numFmtId="165" fontId="0" fillId="0" borderId="15" xfId="1" applyNumberFormat="1" applyFont="1" applyFill="1" applyBorder="1"/>
    <xf numFmtId="0" fontId="11" fillId="0" borderId="14" xfId="0" applyFont="1" applyBorder="1" applyAlignment="1">
      <alignment wrapText="1"/>
    </xf>
    <xf numFmtId="165" fontId="1" fillId="0" borderId="15" xfId="1" applyNumberFormat="1" applyFont="1" applyFill="1" applyBorder="1"/>
    <xf numFmtId="165" fontId="0" fillId="0" borderId="15" xfId="0" applyNumberFormat="1" applyBorder="1"/>
    <xf numFmtId="0" fontId="1" fillId="0" borderId="29" xfId="0" applyFont="1" applyBorder="1"/>
    <xf numFmtId="165" fontId="1" fillId="0" borderId="30" xfId="0" applyNumberFormat="1" applyFont="1" applyBorder="1"/>
    <xf numFmtId="0" fontId="0" fillId="0" borderId="17" xfId="0" applyBorder="1"/>
    <xf numFmtId="166" fontId="28" fillId="34" borderId="17" xfId="40" applyNumberFormat="1" applyFont="1" applyFill="1" applyBorder="1"/>
    <xf numFmtId="0" fontId="5" fillId="0" borderId="12" xfId="0" applyFont="1" applyBorder="1" applyAlignment="1">
      <alignment wrapText="1"/>
    </xf>
    <xf numFmtId="0" fontId="5" fillId="0" borderId="13" xfId="0" applyFont="1" applyBorder="1" applyAlignment="1">
      <alignment wrapText="1"/>
    </xf>
    <xf numFmtId="165" fontId="0" fillId="0" borderId="14" xfId="1" applyNumberFormat="1" applyFont="1" applyFill="1" applyBorder="1"/>
    <xf numFmtId="0" fontId="5" fillId="0" borderId="15" xfId="0" applyFont="1" applyBorder="1" applyAlignment="1">
      <alignment wrapText="1"/>
    </xf>
    <xf numFmtId="0" fontId="0" fillId="0" borderId="29" xfId="0" applyBorder="1"/>
    <xf numFmtId="0" fontId="0" fillId="0" borderId="31" xfId="0" applyBorder="1"/>
    <xf numFmtId="0" fontId="0" fillId="0" borderId="30" xfId="0" applyBorder="1"/>
    <xf numFmtId="49" fontId="6" fillId="0" borderId="1" xfId="0" applyNumberFormat="1" applyFont="1" applyBorder="1"/>
    <xf numFmtId="3" fontId="0" fillId="0" borderId="0" xfId="0" applyNumberFormat="1"/>
    <xf numFmtId="10" fontId="0" fillId="35" borderId="1" xfId="0" applyNumberFormat="1" applyFill="1" applyBorder="1"/>
    <xf numFmtId="10" fontId="0" fillId="0" borderId="1" xfId="0" applyNumberFormat="1" applyBorder="1"/>
    <xf numFmtId="0" fontId="0" fillId="0" borderId="32" xfId="0" applyBorder="1"/>
    <xf numFmtId="0" fontId="0" fillId="0" borderId="6" xfId="0" applyBorder="1"/>
    <xf numFmtId="3" fontId="0" fillId="0" borderId="18" xfId="0" applyNumberFormat="1" applyBorder="1"/>
    <xf numFmtId="0" fontId="1" fillId="35" borderId="6" xfId="0" applyFont="1" applyFill="1" applyBorder="1"/>
    <xf numFmtId="3" fontId="1" fillId="35" borderId="18" xfId="0" applyNumberFormat="1" applyFont="1" applyFill="1" applyBorder="1"/>
    <xf numFmtId="0" fontId="1" fillId="0" borderId="32" xfId="0" applyFont="1" applyBorder="1"/>
    <xf numFmtId="0" fontId="30" fillId="0" borderId="0" xfId="0" applyFont="1"/>
    <xf numFmtId="0" fontId="1" fillId="35" borderId="1" xfId="0" applyFont="1" applyFill="1" applyBorder="1"/>
    <xf numFmtId="3" fontId="0" fillId="35" borderId="0" xfId="0" applyNumberFormat="1" applyFill="1"/>
    <xf numFmtId="3" fontId="0" fillId="35" borderId="33" xfId="0" applyNumberFormat="1" applyFill="1" applyBorder="1"/>
    <xf numFmtId="0" fontId="0" fillId="35" borderId="32" xfId="0" applyFill="1" applyBorder="1"/>
    <xf numFmtId="0" fontId="0" fillId="35" borderId="6" xfId="0" applyFill="1" applyBorder="1"/>
    <xf numFmtId="0" fontId="1" fillId="35" borderId="17" xfId="0" applyFont="1" applyFill="1" applyBorder="1"/>
    <xf numFmtId="0" fontId="0" fillId="0" borderId="0" xfId="0" quotePrefix="1"/>
    <xf numFmtId="3" fontId="0" fillId="35" borderId="18" xfId="0" applyNumberFormat="1" applyFill="1" applyBorder="1"/>
    <xf numFmtId="0" fontId="1" fillId="35" borderId="3" xfId="0" applyFont="1" applyFill="1" applyBorder="1" applyAlignment="1">
      <alignment vertical="top" wrapText="1"/>
    </xf>
    <xf numFmtId="0" fontId="1" fillId="35" borderId="17" xfId="0" applyFont="1" applyFill="1" applyBorder="1" applyAlignment="1">
      <alignment vertical="top" wrapText="1"/>
    </xf>
    <xf numFmtId="0" fontId="1" fillId="0" borderId="0" xfId="0" applyFont="1" applyAlignment="1">
      <alignment vertical="top" wrapText="1"/>
    </xf>
    <xf numFmtId="0" fontId="1" fillId="35" borderId="35" xfId="0" applyFont="1" applyFill="1" applyBorder="1" applyAlignment="1">
      <alignment vertical="top" wrapText="1"/>
    </xf>
    <xf numFmtId="3" fontId="0" fillId="35" borderId="36" xfId="0" applyNumberFormat="1" applyFill="1" applyBorder="1"/>
    <xf numFmtId="3" fontId="1" fillId="35" borderId="38" xfId="0" applyNumberFormat="1" applyFont="1" applyFill="1" applyBorder="1"/>
    <xf numFmtId="0" fontId="0" fillId="35" borderId="19" xfId="0" applyFill="1" applyBorder="1"/>
    <xf numFmtId="0" fontId="0" fillId="35" borderId="5" xfId="0" applyFill="1" applyBorder="1"/>
    <xf numFmtId="0" fontId="5" fillId="0" borderId="34" xfId="0" applyFont="1" applyBorder="1"/>
    <xf numFmtId="3" fontId="0" fillId="35" borderId="37" xfId="0" applyNumberFormat="1" applyFill="1" applyBorder="1"/>
    <xf numFmtId="3" fontId="0" fillId="35" borderId="4" xfId="0" applyNumberFormat="1" applyFill="1" applyBorder="1"/>
    <xf numFmtId="0" fontId="4" fillId="0" borderId="0" xfId="0" applyFont="1"/>
    <xf numFmtId="0" fontId="0" fillId="0" borderId="0" xfId="0" applyAlignment="1">
      <alignment vertical="center"/>
    </xf>
    <xf numFmtId="0" fontId="1" fillId="35" borderId="17" xfId="0" applyFont="1" applyFill="1" applyBorder="1" applyAlignment="1">
      <alignment horizontal="right"/>
    </xf>
    <xf numFmtId="0" fontId="1" fillId="35" borderId="2" xfId="0" applyFont="1" applyFill="1" applyBorder="1" applyAlignment="1">
      <alignment horizontal="right"/>
    </xf>
    <xf numFmtId="0" fontId="0" fillId="0" borderId="33" xfId="0" applyBorder="1" applyAlignment="1">
      <alignment horizontal="right"/>
    </xf>
    <xf numFmtId="14" fontId="0" fillId="0" borderId="33" xfId="0" applyNumberFormat="1" applyBorder="1" applyAlignment="1">
      <alignment horizontal="right"/>
    </xf>
    <xf numFmtId="0" fontId="0" fillId="0" borderId="4" xfId="0" applyBorder="1" applyAlignment="1">
      <alignment horizontal="right"/>
    </xf>
    <xf numFmtId="3" fontId="0" fillId="35" borderId="40" xfId="0" applyNumberFormat="1" applyFill="1" applyBorder="1"/>
    <xf numFmtId="0" fontId="32" fillId="0" borderId="0" xfId="0" applyFont="1" applyAlignment="1">
      <alignment horizontal="left" vertical="center"/>
    </xf>
    <xf numFmtId="0" fontId="1" fillId="36" borderId="17" xfId="0" applyFont="1" applyFill="1" applyBorder="1" applyAlignment="1">
      <alignment vertical="top" wrapText="1"/>
    </xf>
    <xf numFmtId="3" fontId="0" fillId="35" borderId="41" xfId="0" applyNumberFormat="1" applyFill="1" applyBorder="1"/>
    <xf numFmtId="3" fontId="1" fillId="35" borderId="4" xfId="0" applyNumberFormat="1" applyFont="1" applyFill="1" applyBorder="1"/>
    <xf numFmtId="0" fontId="1" fillId="35" borderId="42" xfId="0" applyFont="1" applyFill="1" applyBorder="1" applyAlignment="1">
      <alignment vertical="top" wrapText="1"/>
    </xf>
    <xf numFmtId="3" fontId="0" fillId="35" borderId="43" xfId="0" applyNumberFormat="1" applyFill="1" applyBorder="1"/>
    <xf numFmtId="3" fontId="0" fillId="35" borderId="44" xfId="0" applyNumberFormat="1" applyFill="1" applyBorder="1"/>
    <xf numFmtId="3" fontId="1" fillId="35" borderId="45" xfId="0" applyNumberFormat="1" applyFont="1" applyFill="1" applyBorder="1"/>
    <xf numFmtId="3" fontId="0" fillId="0" borderId="46" xfId="0" applyNumberFormat="1" applyBorder="1"/>
    <xf numFmtId="3" fontId="0" fillId="0" borderId="10" xfId="0" applyNumberFormat="1" applyBorder="1"/>
    <xf numFmtId="3" fontId="0" fillId="35" borderId="47" xfId="0" applyNumberFormat="1" applyFill="1" applyBorder="1"/>
    <xf numFmtId="3" fontId="0" fillId="0" borderId="48" xfId="0" applyNumberFormat="1" applyBorder="1"/>
    <xf numFmtId="0" fontId="1" fillId="35" borderId="49" xfId="0" applyFont="1" applyFill="1" applyBorder="1" applyAlignment="1">
      <alignment vertical="top" wrapText="1"/>
    </xf>
    <xf numFmtId="3" fontId="0" fillId="35" borderId="50" xfId="0" applyNumberFormat="1" applyFill="1" applyBorder="1"/>
    <xf numFmtId="3" fontId="0" fillId="35" borderId="51" xfId="0" applyNumberFormat="1" applyFill="1" applyBorder="1"/>
    <xf numFmtId="3" fontId="1" fillId="35" borderId="49" xfId="0" applyNumberFormat="1" applyFont="1" applyFill="1" applyBorder="1"/>
    <xf numFmtId="0" fontId="1" fillId="0" borderId="32" xfId="0" applyFont="1" applyBorder="1" applyAlignment="1">
      <alignment vertical="top" wrapText="1"/>
    </xf>
    <xf numFmtId="0" fontId="0" fillId="0" borderId="10" xfId="0" applyBorder="1"/>
    <xf numFmtId="0" fontId="0" fillId="36" borderId="53" xfId="0" applyFill="1" applyBorder="1"/>
    <xf numFmtId="0" fontId="0" fillId="36" borderId="39" xfId="0" applyFill="1" applyBorder="1"/>
    <xf numFmtId="0" fontId="0" fillId="36" borderId="54" xfId="0" applyFill="1" applyBorder="1"/>
    <xf numFmtId="0" fontId="0" fillId="36" borderId="55" xfId="0" applyFill="1" applyBorder="1"/>
    <xf numFmtId="0" fontId="0" fillId="36" borderId="56" xfId="0" applyFill="1" applyBorder="1"/>
    <xf numFmtId="0" fontId="0" fillId="36" borderId="57" xfId="0" applyFill="1" applyBorder="1"/>
    <xf numFmtId="3" fontId="0" fillId="35" borderId="58" xfId="0" applyNumberFormat="1" applyFill="1" applyBorder="1"/>
    <xf numFmtId="3" fontId="1" fillId="35" borderId="59" xfId="0" applyNumberFormat="1" applyFont="1" applyFill="1" applyBorder="1"/>
    <xf numFmtId="3" fontId="0" fillId="0" borderId="40" xfId="0" applyNumberFormat="1" applyBorder="1"/>
    <xf numFmtId="3" fontId="1" fillId="35" borderId="52" xfId="0" applyNumberFormat="1" applyFont="1" applyFill="1" applyBorder="1"/>
    <xf numFmtId="3" fontId="0" fillId="0" borderId="60" xfId="0" applyNumberFormat="1" applyBorder="1"/>
    <xf numFmtId="0" fontId="33" fillId="0" borderId="0" xfId="47"/>
    <xf numFmtId="0" fontId="31" fillId="0" borderId="3" xfId="0" applyFont="1" applyBorder="1" applyAlignment="1">
      <alignment horizontal="left"/>
    </xf>
    <xf numFmtId="0" fontId="31" fillId="0" borderId="2" xfId="0" applyFont="1" applyBorder="1" applyAlignment="1">
      <alignment horizontal="left"/>
    </xf>
  </cellXfs>
  <cellStyles count="48">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Comma" xfId="1" xr:uid="{00000000-0005-0000-0000-00001B000000}"/>
    <cellStyle name="Comma [0]" xfId="29" xr:uid="{00000000-0005-0000-0000-00001C000000}"/>
    <cellStyle name="Currency" xfId="30" xr:uid="{00000000-0005-0000-0000-00001D000000}"/>
    <cellStyle name="Currency [0]" xfId="31" xr:uid="{00000000-0005-0000-0000-00001E000000}"/>
    <cellStyle name="Explanatory Text" xfId="32" xr:uid="{00000000-0005-0000-0000-00001F000000}"/>
    <cellStyle name="Good" xfId="33" xr:uid="{00000000-0005-0000-0000-000020000000}"/>
    <cellStyle name="Heading 1" xfId="34" xr:uid="{00000000-0005-0000-0000-000021000000}"/>
    <cellStyle name="Heading 2" xfId="35" xr:uid="{00000000-0005-0000-0000-000022000000}"/>
    <cellStyle name="Heading 3" xfId="36" xr:uid="{00000000-0005-0000-0000-000023000000}"/>
    <cellStyle name="Heading 4" xfId="37" xr:uid="{00000000-0005-0000-0000-000024000000}"/>
    <cellStyle name="Hyperlink" xfId="47" builtinId="8"/>
    <cellStyle name="Input" xfId="38" xr:uid="{00000000-0005-0000-0000-000026000000}"/>
    <cellStyle name="Linked Cell" xfId="39" xr:uid="{00000000-0005-0000-0000-000027000000}"/>
    <cellStyle name="Normal" xfId="0" builtinId="0"/>
    <cellStyle name="Normal_Blad2" xfId="40" xr:uid="{00000000-0005-0000-0000-000029000000}"/>
    <cellStyle name="Note" xfId="41" xr:uid="{00000000-0005-0000-0000-00002A000000}"/>
    <cellStyle name="Output" xfId="42" xr:uid="{00000000-0005-0000-0000-00002B000000}"/>
    <cellStyle name="Percent" xfId="43" xr:uid="{00000000-0005-0000-0000-00002C000000}"/>
    <cellStyle name="Title" xfId="44" xr:uid="{00000000-0005-0000-0000-00002D000000}"/>
    <cellStyle name="Total" xfId="45" xr:uid="{00000000-0005-0000-0000-00002E000000}"/>
    <cellStyle name="Warning Text" xfId="46" xr:uid="{00000000-0005-0000-0000-00002F000000}"/>
  </cellStyles>
  <dxfs count="90">
    <dxf>
      <numFmt numFmtId="165" formatCode="_-* #,##0\ _k_r_-;\-* #,##0\ _k_r_-;_-* &quot;-&quot;??\ _k_r_-;_-@_-"/>
    </dxf>
    <dxf>
      <numFmt numFmtId="165" formatCode="_-* #,##0\ _k_r_-;\-* #,##0\ _k_r_-;_-* &quot;-&quot;??\ _k_r_-;_-@_-"/>
    </dxf>
    <dxf>
      <numFmt numFmtId="19" formatCode="yyyy/mm/dd"/>
    </dxf>
    <dxf>
      <font>
        <b val="0"/>
        <i val="0"/>
        <strike val="0"/>
        <condense val="0"/>
        <extend val="0"/>
        <outline val="0"/>
        <shadow val="0"/>
        <u val="none"/>
        <vertAlign val="baseline"/>
        <sz val="11"/>
        <color theme="1"/>
        <name val="Calibri"/>
        <scheme val="minor"/>
      </font>
      <numFmt numFmtId="165" formatCode="_-* #,##0\ _k_r_-;\-* #,##0\ _k_r_-;_-* &quot;-&quot;??\ _k_r_-;_-@_-"/>
    </dxf>
    <dxf>
      <numFmt numFmtId="165" formatCode="_-* #,##0\ _k_r_-;\-* #,##0\ _k_r_-;_-* &quot;-&quot;??\ _k_r_-;_-@_-"/>
    </dxf>
    <dxf>
      <numFmt numFmtId="19" formatCode="yyyy/mm/dd"/>
    </dxf>
    <dxf>
      <numFmt numFmtId="165" formatCode="_-* #,##0\ _k_r_-;\-* #,##0\ _k_r_-;_-* &quot;-&quot;??\ _k_r_-;_-@_-"/>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numFmt numFmtId="165" formatCode="_-* #,##0\ _k_r_-;\-* #,##0\ _k_r_-;_-* &quot;-&quot;??\ _k_r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0\ _k_r_-;\-* #,##0\ _k_r_-;_-* &quot;-&quot;??\ _k_r_-;_-@_-"/>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numFmt numFmtId="165" formatCode="_-* #,##0\ _k_r_-;\-* #,##0\ _k_r_-;_-* &quot;-&quot;??\ _k_r_-;_-@_-"/>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0\ _k_r_-;\-* #,##0\ _k_r_-;_-* &quot;-&quot;??\ _k_r_-;_-@_-"/>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65" formatCode="_-* #,##0\ _k_r_-;\-* #,##0\ _k_r_-;_-* &quot;-&quot;??\ _k_r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right style="thin">
          <color indexed="64"/>
        </right>
        <top style="thin">
          <color indexed="64"/>
        </top>
        <bottom/>
      </border>
    </dxf>
    <dxf>
      <font>
        <strike val="0"/>
        <outline val="0"/>
        <shadow val="0"/>
        <u val="none"/>
        <vertAlign val="baseline"/>
        <sz val="11"/>
        <color auto="1"/>
        <name val="Calibri"/>
        <scheme val="minor"/>
      </font>
      <border diagonalUp="0" diagonalDown="0" outline="0">
        <left/>
        <right style="thin">
          <color indexed="64"/>
        </right>
        <top style="thin">
          <color indexed="64"/>
        </top>
        <bottom/>
      </border>
    </dxf>
    <dxf>
      <border diagonalUp="0" diagonalDown="0" outline="0">
        <left/>
        <right style="thin">
          <color indexed="64"/>
        </right>
        <top style="thin">
          <color indexed="64"/>
        </top>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right/>
        <top style="thin">
          <color indexed="64"/>
        </top>
        <bottom/>
      </border>
    </dxf>
    <dxf>
      <border diagonalUp="0" diagonalDown="0" outline="0">
        <left/>
        <right style="thin">
          <color indexed="64"/>
        </right>
        <top style="thin">
          <color indexed="64"/>
        </top>
        <bottom/>
      </border>
    </dxf>
    <dxf>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dxf>
    <dxf>
      <border outline="0">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164" formatCode="_-* #,##0.00\ _k_r_-;\-* #,##0.00\ _k_r_-;_-* &quot;-&quot;??\ _k_r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28574</xdr:rowOff>
    </xdr:from>
    <xdr:to>
      <xdr:col>15</xdr:col>
      <xdr:colOff>468312</xdr:colOff>
      <xdr:row>27</xdr:row>
      <xdr:rowOff>39687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8574"/>
          <a:ext cx="9636125" cy="4940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Purpose of this Excel template</a:t>
          </a:r>
        </a:p>
        <a:p>
          <a:r>
            <a:rPr lang="sv-SE"/>
            <a:t>The purpose of this template is to support the pricing of services</a:t>
          </a:r>
          <a:r>
            <a:rPr lang="sv-SE" baseline="0"/>
            <a:t> and </a:t>
          </a:r>
          <a:r>
            <a:rPr lang="sv-SE"/>
            <a:t>the</a:t>
          </a:r>
          <a:r>
            <a:rPr lang="sv-SE" baseline="0"/>
            <a:t> use of</a:t>
          </a:r>
          <a:r>
            <a:rPr lang="sv-SE"/>
            <a:t> instruments in a research infrastructure. </a:t>
          </a:r>
          <a:br>
            <a:rPr lang="sv-SE"/>
          </a:br>
          <a:r>
            <a:rPr lang="sv-SE" sz="1100" b="0" i="0">
              <a:solidFill>
                <a:schemeClr val="dk1"/>
              </a:solidFill>
              <a:effectLst/>
              <a:latin typeface="+mn-lt"/>
              <a:ea typeface="+mn-ea"/>
              <a:cs typeface="+mn-cs"/>
            </a:rPr>
            <a:t>The calculated cost is the basis for the pricing of the service or the use of the instrument/-s.</a:t>
          </a:r>
        </a:p>
        <a:p>
          <a:endParaRPr lang="sv-SE"/>
        </a:p>
        <a:p>
          <a:r>
            <a:rPr lang="sv-SE"/>
            <a:t>The template can be used as a support for the calculation of costs of 'internally invoiced goods and services' for EU projects.</a:t>
          </a:r>
        </a:p>
        <a:p>
          <a:endParaRPr lang="sv-SE"/>
        </a:p>
        <a:p>
          <a:r>
            <a:rPr lang="sv-SE"/>
            <a:t>The template</a:t>
          </a:r>
          <a:r>
            <a:rPr lang="sv-SE" baseline="0"/>
            <a:t> </a:t>
          </a:r>
          <a:r>
            <a:rPr lang="sv-SE"/>
            <a:t>consists of the</a:t>
          </a:r>
          <a:r>
            <a:rPr lang="sv-SE" baseline="0"/>
            <a:t> following </a:t>
          </a:r>
          <a:r>
            <a:rPr lang="sv-SE"/>
            <a:t>tabs: </a:t>
          </a:r>
        </a:p>
        <a:p>
          <a:r>
            <a:rPr lang="sv-SE"/>
            <a:t>Cost calculation - fill in the costs of the research infrastructure </a:t>
          </a:r>
        </a:p>
        <a:p>
          <a:r>
            <a:rPr lang="sv-SE"/>
            <a:t>Cost calculation_EXAMPLE - an example of a calculated cost for an instrument </a:t>
          </a:r>
        </a:p>
        <a:p>
          <a:r>
            <a:rPr lang="sv-SE"/>
            <a:t>Setting</a:t>
          </a:r>
          <a:r>
            <a:rPr lang="sv-SE" baseline="0"/>
            <a:t> the</a:t>
          </a:r>
          <a:r>
            <a:rPr lang="sv-SE"/>
            <a:t> price - what</a:t>
          </a:r>
          <a:r>
            <a:rPr lang="sv-SE" baseline="0"/>
            <a:t> to consider</a:t>
          </a:r>
          <a:endParaRPr lang="sv-SE"/>
        </a:p>
        <a:p>
          <a:r>
            <a:rPr lang="sv-SE"/>
            <a:t>Internal invoicing - EU-projects - what to consider</a:t>
          </a:r>
        </a:p>
        <a:p>
          <a:endParaRPr lang="sv-SE"/>
        </a:p>
        <a:p>
          <a:r>
            <a:rPr lang="sv-SE"/>
            <a:t>Please</a:t>
          </a:r>
          <a:r>
            <a:rPr lang="sv-SE" baseline="0"/>
            <a:t> note that this</a:t>
          </a:r>
          <a:r>
            <a:rPr lang="sv-SE"/>
            <a:t> is a generic template. The calculation may need to be adapted to the individual infrastructure. </a:t>
          </a:r>
        </a:p>
        <a:p>
          <a:r>
            <a:rPr lang="sv-SE"/>
            <a:t>It is possible to</a:t>
          </a:r>
          <a:r>
            <a:rPr lang="sv-SE" baseline="0"/>
            <a:t> include the</a:t>
          </a:r>
          <a:r>
            <a:rPr lang="sv-SE"/>
            <a:t> cost of a future investment in the price</a:t>
          </a:r>
          <a:r>
            <a:rPr lang="sv-SE" baseline="0"/>
            <a:t> calculation</a:t>
          </a:r>
          <a:r>
            <a:rPr lang="sv-SE"/>
            <a:t>. In such cases, please contact ekonomi</a:t>
          </a:r>
          <a:r>
            <a:rPr lang="sv-SE" b="0"/>
            <a:t>@kth.se for guidance. For example,</a:t>
          </a:r>
          <a:r>
            <a:rPr lang="sv-SE"/>
            <a:t> a documented plan of how the surplus will be used </a:t>
          </a:r>
          <a:r>
            <a:rPr lang="sv-SE" baseline="0"/>
            <a:t>and the time frame is required</a:t>
          </a:r>
          <a:r>
            <a:rPr lang="sv-SE"/>
            <a:t>. </a:t>
          </a:r>
        </a:p>
        <a:p>
          <a:endParaRPr lang="sv-SE"/>
        </a:p>
        <a:p>
          <a:r>
            <a:rPr lang="sv-SE"/>
            <a:t>For questions regarding</a:t>
          </a:r>
          <a:r>
            <a:rPr lang="sv-SE" baseline="0"/>
            <a:t> the calculation of costs to be reported as</a:t>
          </a:r>
          <a:r>
            <a:rPr lang="sv-SE"/>
            <a:t> 'internally invoiced goods and services' for EU projects, please contact your local Financial</a:t>
          </a:r>
          <a:r>
            <a:rPr lang="sv-SE" baseline="0"/>
            <a:t> Officer</a:t>
          </a:r>
          <a:r>
            <a:rPr lang="sv-SE"/>
            <a:t>. If necessary, the </a:t>
          </a:r>
          <a:r>
            <a:rPr lang="sv-SE" baseline="0"/>
            <a:t>Research Support Office (RSO) can be contacted for further assistance.</a:t>
          </a:r>
        </a:p>
        <a:p>
          <a:endParaRPr lang="sv-SE" baseline="0"/>
        </a:p>
        <a:p>
          <a:r>
            <a:rPr lang="sv-SE" sz="1100"/>
            <a:t>Med hänvisning till avgiftsförordningen (1992:191)</a:t>
          </a:r>
          <a:r>
            <a:rPr lang="sv-SE" sz="1100" baseline="0"/>
            <a:t> och rätten att ta ut avgifter ska avgifterna beräknas så att intäkterna på ett eller några års sikt täcker samtliga med verksamheten direkt eller indirekt förenade kostnader. De forskningsinfrastrukturer som av rektor har beslutats att omfattas av den nyare förordningen; Förordning (2022:1378) om avgifter för forskningsinfrastruktur, med syfte att förenkla avgiftsuttag av externa användare av forskningsinfrastruktur, ska följa denna förordning. </a:t>
          </a:r>
          <a:r>
            <a:rPr lang="sv-SE" sz="1100" baseline="0">
              <a:solidFill>
                <a:schemeClr val="dk1"/>
              </a:solidFill>
              <a:effectLst/>
              <a:latin typeface="+mn-lt"/>
              <a:ea typeface="+mn-ea"/>
              <a:cs typeface="+mn-cs"/>
            </a:rPr>
            <a:t>Läs mer om förordningarna i länkarna nedan. </a:t>
          </a:r>
          <a:endParaRPr lang="sv-SE" sz="1100" baseline="0"/>
        </a:p>
        <a:p>
          <a:endParaRPr lang="sv-SE" sz="1100" baseline="0"/>
        </a:p>
        <a:p>
          <a:r>
            <a:rPr lang="sv-SE" sz="1100" baseline="0"/>
            <a:t>ENG: </a:t>
          </a:r>
          <a:r>
            <a:rPr lang="sv-SE"/>
            <a:t>With reference to the Fee Regulation (1992:191) and the right to charge fees, fees must be calculated in such way that the income over a period of one or a few years covers all costs directly or indirectly associated with the activity. Research infrastructures that have been decided by the Rector to be covered by the newer regulation; Regulation (2022:1378) on fees for research infrastructures, with the aim of simplifying the collection of fees from external users of research infrastructures, must comply with this Regulation. </a:t>
          </a:r>
          <a:r>
            <a:rPr lang="sv-SE" sz="1100">
              <a:solidFill>
                <a:schemeClr val="dk1"/>
              </a:solidFill>
              <a:effectLst/>
              <a:latin typeface="+mn-lt"/>
              <a:ea typeface="+mn-ea"/>
              <a:cs typeface="+mn-cs"/>
            </a:rPr>
            <a:t>Read more about the regulations in the links below. </a:t>
          </a:r>
          <a:endParaRPr lang="sv-SE" sz="1100"/>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238125</xdr:colOff>
      <xdr:row>17</xdr:row>
      <xdr:rowOff>104775</xdr:rowOff>
    </xdr:from>
    <xdr:to>
      <xdr:col>13</xdr:col>
      <xdr:colOff>190500</xdr:colOff>
      <xdr:row>19</xdr:row>
      <xdr:rowOff>180975</xdr:rowOff>
    </xdr:to>
    <xdr:sp macro="" textlink="">
      <xdr:nvSpPr>
        <xdr:cNvPr id="2" name="textruta 2">
          <a:extLst>
            <a:ext uri="{FF2B5EF4-FFF2-40B4-BE49-F238E27FC236}">
              <a16:creationId xmlns:a16="http://schemas.microsoft.com/office/drawing/2014/main" id="{00000000-0008-0000-0100-000002000000}"/>
            </a:ext>
          </a:extLst>
        </xdr:cNvPr>
        <xdr:cNvSpPr txBox="1"/>
      </xdr:nvSpPr>
      <xdr:spPr>
        <a:xfrm>
          <a:off x="13239750" y="3390900"/>
          <a:ext cx="43053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The OH-%</a:t>
          </a:r>
          <a:r>
            <a:rPr lang="sv-SE" sz="1100" baseline="0"/>
            <a:t> on the left is the KTH average for research in 2025. You can change this to your institution's overhead percentage for research.</a:t>
          </a:r>
          <a:endParaRPr lang="sv-SE" sz="1100"/>
        </a:p>
      </xdr:txBody>
    </xdr:sp>
    <xdr:clientData/>
  </xdr:twoCellAnchor>
  <xdr:twoCellAnchor>
    <xdr:from>
      <xdr:col>12</xdr:col>
      <xdr:colOff>952499</xdr:colOff>
      <xdr:row>13</xdr:row>
      <xdr:rowOff>21167</xdr:rowOff>
    </xdr:from>
    <xdr:to>
      <xdr:col>14</xdr:col>
      <xdr:colOff>518583</xdr:colOff>
      <xdr:row>17</xdr:row>
      <xdr:rowOff>52917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303749" y="2550584"/>
          <a:ext cx="1545167" cy="79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Adjust calculation depending on EU</a:t>
          </a:r>
          <a:r>
            <a:rPr lang="sv-SE" sz="1100" baseline="0"/>
            <a:t> Framework Programme.</a:t>
          </a:r>
          <a:endParaRPr lang="sv-SE" sz="1100"/>
        </a:p>
      </xdr:txBody>
    </xdr:sp>
    <xdr:clientData/>
  </xdr:twoCellAnchor>
  <xdr:twoCellAnchor>
    <xdr:from>
      <xdr:col>13</xdr:col>
      <xdr:colOff>613834</xdr:colOff>
      <xdr:row>17</xdr:row>
      <xdr:rowOff>74082</xdr:rowOff>
    </xdr:from>
    <xdr:to>
      <xdr:col>13</xdr:col>
      <xdr:colOff>624417</xdr:colOff>
      <xdr:row>20</xdr:row>
      <xdr:rowOff>158750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17959917" y="3365499"/>
          <a:ext cx="10583" cy="6561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238125</xdr:colOff>
      <xdr:row>17</xdr:row>
      <xdr:rowOff>104775</xdr:rowOff>
    </xdr:from>
    <xdr:to>
      <xdr:col>13</xdr:col>
      <xdr:colOff>190500</xdr:colOff>
      <xdr:row>19</xdr:row>
      <xdr:rowOff>180975</xdr:rowOff>
    </xdr:to>
    <xdr:sp macro="" textlink="">
      <xdr:nvSpPr>
        <xdr:cNvPr id="3" name="textruta 2">
          <a:extLst>
            <a:ext uri="{FF2B5EF4-FFF2-40B4-BE49-F238E27FC236}">
              <a16:creationId xmlns:a16="http://schemas.microsoft.com/office/drawing/2014/main" id="{00000000-0008-0000-0200-000003000000}"/>
            </a:ext>
          </a:extLst>
        </xdr:cNvPr>
        <xdr:cNvSpPr txBox="1"/>
      </xdr:nvSpPr>
      <xdr:spPr>
        <a:xfrm>
          <a:off x="13582650" y="3533775"/>
          <a:ext cx="43053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The OH-%</a:t>
          </a:r>
          <a:r>
            <a:rPr lang="sv-SE" sz="1100" baseline="0">
              <a:solidFill>
                <a:schemeClr val="dk1"/>
              </a:solidFill>
              <a:effectLst/>
              <a:latin typeface="+mn-lt"/>
              <a:ea typeface="+mn-ea"/>
              <a:cs typeface="+mn-cs"/>
            </a:rPr>
            <a:t> on the left is the KTH average for research in 2025. You can change this to your institution's overhead percentage for research.</a:t>
          </a:r>
          <a:endParaRPr lang="sv-SE">
            <a:effectLst/>
          </a:endParaRPr>
        </a:p>
      </xdr:txBody>
    </xdr:sp>
    <xdr:clientData/>
  </xdr:twoCellAnchor>
  <xdr:twoCellAnchor>
    <xdr:from>
      <xdr:col>13</xdr:col>
      <xdr:colOff>0</xdr:colOff>
      <xdr:row>13</xdr:row>
      <xdr:rowOff>0</xdr:rowOff>
    </xdr:from>
    <xdr:to>
      <xdr:col>14</xdr:col>
      <xdr:colOff>592666</xdr:colOff>
      <xdr:row>16</xdr:row>
      <xdr:rowOff>169333</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7324917" y="2529417"/>
          <a:ext cx="1576916" cy="740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Adjust calculation depending on EU</a:t>
          </a:r>
          <a:r>
            <a:rPr lang="sv-SE" sz="1100" baseline="0"/>
            <a:t> framework programme.</a:t>
          </a:r>
          <a:endParaRPr lang="sv-SE" sz="1100"/>
        </a:p>
      </xdr:txBody>
    </xdr:sp>
    <xdr:clientData/>
  </xdr:twoCellAnchor>
  <xdr:twoCellAnchor>
    <xdr:from>
      <xdr:col>13</xdr:col>
      <xdr:colOff>624416</xdr:colOff>
      <xdr:row>17</xdr:row>
      <xdr:rowOff>10583</xdr:rowOff>
    </xdr:from>
    <xdr:to>
      <xdr:col>13</xdr:col>
      <xdr:colOff>645583</xdr:colOff>
      <xdr:row>20</xdr:row>
      <xdr:rowOff>179916</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a:off x="17949333" y="3302000"/>
          <a:ext cx="21167" cy="74083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432953</xdr:colOff>
      <xdr:row>12</xdr:row>
      <xdr:rowOff>8659</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1"/>
          <a:ext cx="9057408" cy="2294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b="1"/>
            <a:t>Things to consider when setting the price: </a:t>
          </a:r>
        </a:p>
        <a:p>
          <a:r>
            <a:rPr lang="sv-SE"/>
            <a:t>-It is possible to set different prices for different types of users (internal, external, other university or authority). </a:t>
          </a:r>
        </a:p>
        <a:p>
          <a:endParaRPr lang="sv-SE"/>
        </a:p>
        <a:p>
          <a:r>
            <a:rPr lang="sv-SE"/>
            <a:t>-Taking</a:t>
          </a:r>
          <a:r>
            <a:rPr lang="sv-SE" baseline="0"/>
            <a:t> into account all funding of the research infrastructure when setting the price, in order to achieve full cost coverage. For example, will the research infrastructure receive co-funding from KTH?  In that case, part of the cost is covered by co-funding and the remaining cost should be covered by user fees.</a:t>
          </a:r>
        </a:p>
        <a:p>
          <a:endParaRPr lang="sv-SE" baseline="0"/>
        </a:p>
        <a:p>
          <a:r>
            <a:rPr lang="sv-SE" sz="1100">
              <a:solidFill>
                <a:schemeClr val="dk1"/>
              </a:solidFill>
              <a:effectLst/>
              <a:latin typeface="+mn-lt"/>
              <a:ea typeface="+mn-ea"/>
              <a:cs typeface="+mn-cs"/>
            </a:rPr>
            <a:t>-In cases where the price is set on a market basis in order not to distort competition in the market, always contact ekonomi@kth.se </a:t>
          </a:r>
        </a:p>
        <a:p>
          <a:endParaRPr lang="sv-SE">
            <a:effectLst/>
          </a:endParaRPr>
        </a:p>
        <a:p>
          <a:r>
            <a:rPr lang="sv-SE" sz="1100">
              <a:solidFill>
                <a:schemeClr val="dk1"/>
              </a:solidFill>
              <a:effectLst/>
              <a:latin typeface="+mn-lt"/>
              <a:ea typeface="+mn-ea"/>
              <a:cs typeface="+mn-cs"/>
            </a:rPr>
            <a:t>-If the research infrastructure is fully or partially financed by an external research financier, e.g. Vinnova,</a:t>
          </a:r>
          <a:r>
            <a:rPr lang="sv-SE" sz="1100" baseline="0">
              <a:solidFill>
                <a:schemeClr val="dk1"/>
              </a:solidFill>
              <a:effectLst/>
              <a:latin typeface="+mn-lt"/>
              <a:ea typeface="+mn-ea"/>
              <a:cs typeface="+mn-cs"/>
            </a:rPr>
            <a:t> please note</a:t>
          </a:r>
          <a:r>
            <a:rPr lang="sv-SE" sz="1100">
              <a:solidFill>
                <a:schemeClr val="dk1"/>
              </a:solidFill>
              <a:effectLst/>
              <a:latin typeface="+mn-lt"/>
              <a:ea typeface="+mn-ea"/>
              <a:cs typeface="+mn-cs"/>
            </a:rPr>
            <a:t> that the financier's conditions regarding financing, reporting etc. must be followed.</a:t>
          </a:r>
          <a:endParaRPr lang="sv-SE">
            <a:effectLst/>
          </a:endParaRPr>
        </a:p>
        <a:p>
          <a:endParaRPr lang="sv-SE"/>
        </a:p>
        <a:p>
          <a:endParaRPr lang="sv-SE"/>
        </a:p>
        <a:p>
          <a:endParaRPr lang="sv-SE" sz="1100" b="0" i="0" u="none" strike="noStrike">
            <a:solidFill>
              <a:schemeClr val="dk1"/>
            </a:solidFill>
            <a:effectLst/>
            <a:latin typeface="+mn-lt"/>
            <a:ea typeface="+mn-ea"/>
            <a:cs typeface="+mn-cs"/>
          </a:endParaRPr>
        </a:p>
        <a:p>
          <a:endParaRPr lang="sv-SE" sz="1100"/>
        </a:p>
        <a:p>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311728</xdr:colOff>
      <xdr:row>48</xdr:row>
      <xdr:rowOff>8659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0"/>
          <a:ext cx="7585364" cy="91526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b="1"/>
            <a:t>Internally invoiced costs of a research infrastructure - EU project</a:t>
          </a:r>
          <a:r>
            <a:rPr lang="sv-SE" b="1" baseline="0"/>
            <a:t> reporting</a:t>
          </a:r>
          <a:r>
            <a:rPr lang="sv-SE" b="1"/>
            <a:t> </a:t>
          </a:r>
        </a:p>
        <a:p>
          <a:r>
            <a:rPr lang="sv-SE"/>
            <a:t>The following information may be useful when reporting costs to the EU in the budget category 'Internally invoiced goods and services'. The information is summarised. Always refer to the rules applicable to your specific EU project. For further assistance, please contact your Project Finance Officer.</a:t>
          </a:r>
        </a:p>
        <a:p>
          <a:endParaRPr lang="sv-SE" b="1"/>
        </a:p>
        <a:p>
          <a:r>
            <a:rPr lang="sv-SE" b="1"/>
            <a:t>Things to consider when reporting costs to the EU: </a:t>
          </a:r>
        </a:p>
        <a:p>
          <a:r>
            <a:rPr lang="sv-SE"/>
            <a:t>The costs you have paid according to the internal invoice are not necessarily the costs you should report as 'internally invoiced goods and services'. Certain costs may need to be excluded as the EU does not accept all types of costs. There must be documentation to support the amount you declare as the cost of  'internally invoiced goods and services' and the costs you have deducted from the invoice. See below.</a:t>
          </a:r>
        </a:p>
        <a:p>
          <a:endParaRPr lang="sv-SE" sz="1100">
            <a:solidFill>
              <a:schemeClr val="dk1"/>
            </a:solidFill>
            <a:effectLst/>
            <a:latin typeface="+mn-lt"/>
            <a:ea typeface="+mn-ea"/>
            <a:cs typeface="+mn-cs"/>
          </a:endParaRPr>
        </a:p>
        <a:p>
          <a:pPr lvl="0"/>
          <a:r>
            <a:rPr lang="sv-SE"/>
            <a:t>-Exclude costs that the EU considers ineligible under the Agreement.</a:t>
          </a:r>
        </a:p>
        <a:p>
          <a:pPr lvl="0"/>
          <a:r>
            <a:rPr lang="sv-SE"/>
            <a:t>-The costs should be calculated on the basis of actual OR estimated costs depending on the Framework Programme (excluding any invalid costs for EU projects). </a:t>
          </a:r>
        </a:p>
        <a:p>
          <a:pPr lvl="0"/>
          <a:r>
            <a:rPr lang="sv-SE"/>
            <a:t>-The costs in the internal invoice must be calculated for each individual product or service. </a:t>
          </a:r>
        </a:p>
        <a:p>
          <a:pPr lvl="0"/>
          <a:r>
            <a:rPr lang="sv-SE"/>
            <a:t>-There must be documentation and calculations of the amounts that add up to the invoice total. </a:t>
          </a:r>
        </a:p>
        <a:p>
          <a:pPr lvl="0"/>
          <a:r>
            <a:rPr lang="sv-SE"/>
            <a:t>-Calculations based on the previous year's costs in the accounts, alternatively an average of previous years' costs can be used. </a:t>
          </a:r>
        </a:p>
        <a:p>
          <a:pPr lvl="0"/>
          <a:r>
            <a:rPr lang="sv-SE"/>
            <a:t>-Documentation of instrument usage (number of hours of use) must be available, e.g. in the form of extracts from the LIMS system.</a:t>
          </a:r>
        </a:p>
        <a:p>
          <a:pPr lvl="0"/>
          <a:endParaRPr lang="sv-SE"/>
        </a:p>
        <a:p>
          <a:r>
            <a:rPr lang="sv-SE"/>
            <a:t>Examples of valid and invalid costs in a project according to the Horizon Europe Framework:</a:t>
          </a:r>
          <a:endParaRPr lang="sv-SE" sz="1100">
            <a:solidFill>
              <a:schemeClr val="dk1"/>
            </a:solidFill>
            <a:effectLst/>
            <a:latin typeface="+mn-lt"/>
            <a:ea typeface="+mn-ea"/>
            <a:cs typeface="+mn-cs"/>
          </a:endParaRPr>
        </a:p>
        <a:p>
          <a:endParaRPr lang="sv-SE" sz="1100"/>
        </a:p>
      </xdr:txBody>
    </xdr:sp>
    <xdr:clientData/>
  </xdr:twoCellAnchor>
  <xdr:twoCellAnchor editAs="oneCell">
    <xdr:from>
      <xdr:col>0</xdr:col>
      <xdr:colOff>0</xdr:colOff>
      <xdr:row>21</xdr:row>
      <xdr:rowOff>39832</xdr:rowOff>
    </xdr:from>
    <xdr:to>
      <xdr:col>12</xdr:col>
      <xdr:colOff>120650</xdr:colOff>
      <xdr:row>44</xdr:row>
      <xdr:rowOff>159603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4040332"/>
          <a:ext cx="7397461" cy="45044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9</xdr:col>
      <xdr:colOff>190095</xdr:colOff>
      <xdr:row>37</xdr:row>
      <xdr:rowOff>37262</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914775" y="381000"/>
          <a:ext cx="3238095" cy="6704762"/>
        </a:xfrm>
        <a:prstGeom prst="rect">
          <a:avLst/>
        </a:prstGeom>
      </xdr:spPr>
    </xdr:pic>
    <xdr:clientData/>
  </xdr:twoCellAnchor>
  <xdr:twoCellAnchor editAs="oneCell">
    <xdr:from>
      <xdr:col>10</xdr:col>
      <xdr:colOff>57150</xdr:colOff>
      <xdr:row>2</xdr:row>
      <xdr:rowOff>19050</xdr:rowOff>
    </xdr:from>
    <xdr:to>
      <xdr:col>20</xdr:col>
      <xdr:colOff>27817</xdr:colOff>
      <xdr:row>35</xdr:row>
      <xdr:rowOff>27788</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7629525" y="400050"/>
          <a:ext cx="6066667" cy="62952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552450</xdr:colOff>
      <xdr:row>46</xdr:row>
      <xdr:rowOff>66675</xdr:rowOff>
    </xdr:from>
    <xdr:to>
      <xdr:col>28</xdr:col>
      <xdr:colOff>122575</xdr:colOff>
      <xdr:row>54</xdr:row>
      <xdr:rowOff>104580</xdr:rowOff>
    </xdr:to>
    <xdr:pic>
      <xdr:nvPicPr>
        <xdr:cNvPr id="2" name="Bildobjekt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2668250" y="6248400"/>
          <a:ext cx="10000000" cy="15619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38100</xdr:colOff>
      <xdr:row>27</xdr:row>
      <xdr:rowOff>68580</xdr:rowOff>
    </xdr:from>
    <xdr:to>
      <xdr:col>27</xdr:col>
      <xdr:colOff>573507</xdr:colOff>
      <xdr:row>42</xdr:row>
      <xdr:rowOff>175376</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7429500" y="4823460"/>
          <a:ext cx="11508207" cy="3032876"/>
        </a:xfrm>
        <a:prstGeom prst="rect">
          <a:avLst/>
        </a:prstGeom>
      </xdr:spPr>
    </xdr:pic>
    <xdr:clientData/>
  </xdr:twoCellAnchor>
  <xdr:twoCellAnchor editAs="oneCell">
    <xdr:from>
      <xdr:col>9</xdr:col>
      <xdr:colOff>38100</xdr:colOff>
      <xdr:row>43</xdr:row>
      <xdr:rowOff>60960</xdr:rowOff>
    </xdr:from>
    <xdr:to>
      <xdr:col>27</xdr:col>
      <xdr:colOff>5901</xdr:colOff>
      <xdr:row>49</xdr:row>
      <xdr:rowOff>37473</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tretch>
          <a:fillRect/>
        </a:stretch>
      </xdr:blipFill>
      <xdr:spPr>
        <a:xfrm>
          <a:off x="9875520" y="8115300"/>
          <a:ext cx="10940601" cy="1439553"/>
        </a:xfrm>
        <a:prstGeom prst="rect">
          <a:avLst/>
        </a:prstGeom>
      </xdr:spPr>
    </xdr:pic>
    <xdr:clientData/>
  </xdr:twoCellAnchor>
  <xdr:twoCellAnchor editAs="oneCell">
    <xdr:from>
      <xdr:col>8</xdr:col>
      <xdr:colOff>594360</xdr:colOff>
      <xdr:row>51</xdr:row>
      <xdr:rowOff>91440</xdr:rowOff>
    </xdr:from>
    <xdr:to>
      <xdr:col>14</xdr:col>
      <xdr:colOff>317712</xdr:colOff>
      <xdr:row>60</xdr:row>
      <xdr:rowOff>75995</xdr:rowOff>
    </xdr:to>
    <xdr:pic>
      <xdr:nvPicPr>
        <xdr:cNvPr id="5" name="Bildobjekt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3"/>
        <a:stretch>
          <a:fillRect/>
        </a:stretch>
      </xdr:blipFill>
      <xdr:spPr>
        <a:xfrm>
          <a:off x="9822180" y="9974580"/>
          <a:ext cx="3380952" cy="163809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va Werner Sundén" refreshedDate="44749.699049537034" createdVersion="6" refreshedVersion="6" minRefreshableVersion="3" recordCount="767" xr:uid="{00000000-000A-0000-FFFF-FFFF00000000}">
  <cacheSource type="worksheet">
    <worksheetSource name="Tabell4"/>
  </cacheSource>
  <cacheFields count="14">
    <cacheField name="Ver.nr" numFmtId="0">
      <sharedItems containsSemiMixedTypes="0" containsString="0" containsNumber="1" containsInteger="1" minValue="68002082" maxValue="722100276"/>
    </cacheField>
    <cacheField name="Period" numFmtId="0">
      <sharedItems containsSemiMixedTypes="0" containsString="0" containsNumber="1" containsInteger="1" minValue="202101" maxValue="202112"/>
    </cacheField>
    <cacheField name="Konto" numFmtId="0">
      <sharedItems containsSemiMixedTypes="0" containsString="0" containsNumber="1" containsInteger="1" minValue="4061" maxValue="69135"/>
    </cacheField>
    <cacheField name="Konto (T)" numFmtId="0">
      <sharedItems/>
    </cacheField>
    <cacheField name="Dim2" numFmtId="0">
      <sharedItems/>
    </cacheField>
    <cacheField name="Dim3" numFmtId="0">
      <sharedItems containsBlank="1" containsMixedTypes="1" containsNumber="1" containsInteger="1" minValue="5605240059" maxValue="8105262631"/>
    </cacheField>
    <cacheField name="Dim3 (T)" numFmtId="0">
      <sharedItems containsBlank="1"/>
    </cacheField>
    <cacheField name="Kategori" numFmtId="0">
      <sharedItems count="16">
        <s v="Avskrivning"/>
        <s v="Förbrukningsvaror"/>
        <s v="Fel"/>
        <s v="Kemikalier och gas"/>
        <s v="Licenser"/>
        <s v="Lokalhyra Ångström"/>
        <s v="Lön"/>
        <s v="möbler"/>
        <s v="Reparationskostnad"/>
        <s v="resekostnad"/>
        <s v="Servicekontrakt"/>
        <s v="utrustning"/>
        <s v="lokalkostnader"/>
        <s v="telekostnader"/>
        <s v="finansiella kostnader"/>
        <s v="oh"/>
      </sharedItems>
    </cacheField>
    <cacheField name="Kostnaden är kopplad till utrustning" numFmtId="0">
      <sharedItems containsBlank="1" count="15">
        <s v="FESEM JEOL 7800F"/>
        <s v="Gemensamt"/>
        <s v="Dilatometer"/>
        <s v="FIB SEM"/>
        <s v="VSM"/>
        <s v="AMF"/>
        <m/>
        <s v="SEM Hitatchi S3700N"/>
        <s v="TEM-support"/>
        <s v="XRD"/>
        <s v="CUT Accutom 5"/>
        <s v="CUT Isomet 5000"/>
        <s v="FIB Nova 600"/>
        <s v="LOM Leica DMRM"/>
        <s v="SEM JEOL7800F" u="1"/>
      </sharedItems>
    </cacheField>
    <cacheField name="Text" numFmtId="0">
      <sharedItems/>
    </cacheField>
    <cacheField name="Belopp" numFmtId="164">
      <sharedItems containsSemiMixedTypes="0" containsString="0" containsNumber="1" minValue="-343195.32" maxValue="343195.32"/>
    </cacheField>
    <cacheField name="Resk.nr" numFmtId="0">
      <sharedItems containsString="0" containsBlank="1" containsNumber="1" containsInteger="1" minValue="0" maxValue="99999942"/>
    </cacheField>
    <cacheField name="Resk.nr (T)" numFmtId="0">
      <sharedItems containsBlank="1"/>
    </cacheField>
    <cacheField name="Klart"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67">
  <r>
    <n v="68002082"/>
    <n v="202101"/>
    <n v="69133"/>
    <s v="Avskrivning maskiner &amp; utrustning"/>
    <s v="H697032"/>
    <s v="HN14001"/>
    <s v="Field Emission-Scanning Electron Microscope"/>
    <x v="0"/>
    <x v="0"/>
    <s v="Avskrivning"/>
    <n v="35497.07"/>
    <m/>
    <m/>
    <s v="x"/>
  </r>
  <r>
    <n v="68002082"/>
    <n v="202101"/>
    <n v="69133"/>
    <s v="Avskrivning maskiner &amp; utrustning"/>
    <s v="H697032"/>
    <s v="VC16001"/>
    <s v="Bruker WDS, Laboratoriet Avancerade Instrument"/>
    <x v="0"/>
    <x v="0"/>
    <s v="Avskrivning"/>
    <n v="12636.67"/>
    <m/>
    <m/>
    <s v="x"/>
  </r>
  <r>
    <n v="68002111"/>
    <n v="202102"/>
    <n v="69133"/>
    <s v="Avskrivning maskiner &amp; utrustning"/>
    <s v="H697032"/>
    <s v="VC16001"/>
    <s v="Bruker WDS, Laboratoriet Avancerade Instrument"/>
    <x v="0"/>
    <x v="0"/>
    <s v="Avskrivning"/>
    <n v="12636.67"/>
    <m/>
    <m/>
    <s v="x"/>
  </r>
  <r>
    <n v="68002111"/>
    <n v="202102"/>
    <n v="69133"/>
    <s v="Avskrivning maskiner &amp; utrustning"/>
    <s v="H697032"/>
    <s v="HN14001"/>
    <s v="Field Emission-Scanning Electron Microscope"/>
    <x v="0"/>
    <x v="0"/>
    <s v="Avskrivning"/>
    <n v="35497.07"/>
    <m/>
    <m/>
    <s v="x"/>
  </r>
  <r>
    <n v="68002149"/>
    <n v="202103"/>
    <n v="69133"/>
    <s v="Avskrivning maskiner &amp; utrustning"/>
    <s v="H697032"/>
    <s v="VC16001"/>
    <s v="Bruker WDS, Laboratoriet Avancerade Instrument"/>
    <x v="0"/>
    <x v="0"/>
    <s v="Avskrivning"/>
    <n v="12636.67"/>
    <m/>
    <m/>
    <s v="x"/>
  </r>
  <r>
    <n v="68002149"/>
    <n v="202103"/>
    <n v="69133"/>
    <s v="Avskrivning maskiner &amp; utrustning"/>
    <s v="H697032"/>
    <s v="HN14001"/>
    <s v="Field Emission-Scanning Electron Microscope"/>
    <x v="0"/>
    <x v="0"/>
    <s v="Avskrivning"/>
    <n v="35497.07"/>
    <m/>
    <m/>
    <s v="x"/>
  </r>
  <r>
    <n v="68002169"/>
    <n v="202104"/>
    <n v="69133"/>
    <s v="Avskrivning maskiner &amp; utrustning"/>
    <s v="H697032"/>
    <s v="HN14001"/>
    <s v="Field Emission-Scanning Electron Microscope"/>
    <x v="0"/>
    <x v="0"/>
    <s v="Avskrivning"/>
    <n v="35497.07"/>
    <m/>
    <m/>
    <s v="x"/>
  </r>
  <r>
    <n v="68002169"/>
    <n v="202104"/>
    <n v="69133"/>
    <s v="Avskrivning maskiner &amp; utrustning"/>
    <s v="H697032"/>
    <s v="VC16001"/>
    <s v="Bruker WDS, Laboratoriet Avancerade Instrument"/>
    <x v="0"/>
    <x v="0"/>
    <s v="Avskrivning"/>
    <n v="12636.67"/>
    <m/>
    <m/>
    <s v="x"/>
  </r>
  <r>
    <n v="68002199"/>
    <n v="202105"/>
    <n v="69133"/>
    <s v="Avskrivning maskiner &amp; utrustning"/>
    <s v="H697032"/>
    <s v="VC16001"/>
    <s v="Bruker WDS, Laboratoriet Avancerade Instrument"/>
    <x v="0"/>
    <x v="0"/>
    <s v="Avskrivning"/>
    <n v="12636.67"/>
    <m/>
    <m/>
    <s v="x"/>
  </r>
  <r>
    <n v="68002199"/>
    <n v="202105"/>
    <n v="69133"/>
    <s v="Avskrivning maskiner &amp; utrustning"/>
    <s v="H697032"/>
    <s v="HN14001"/>
    <s v="Field Emission-Scanning Electron Microscope"/>
    <x v="0"/>
    <x v="0"/>
    <s v="Avskrivning"/>
    <n v="35497.07"/>
    <m/>
    <m/>
    <s v="x"/>
  </r>
  <r>
    <n v="68002238"/>
    <n v="202106"/>
    <n v="69133"/>
    <s v="Avskrivning maskiner &amp; utrustning"/>
    <s v="H697032"/>
    <s v="VC16001"/>
    <s v="Bruker WDS, Laboratoriet Avancerade Instrument"/>
    <x v="0"/>
    <x v="0"/>
    <s v="Avskrivning"/>
    <n v="12636.67"/>
    <m/>
    <m/>
    <s v="x"/>
  </r>
  <r>
    <n v="68002238"/>
    <n v="202106"/>
    <n v="69133"/>
    <s v="Avskrivning maskiner &amp; utrustning"/>
    <s v="H697032"/>
    <s v="HN14001"/>
    <s v="Field Emission-Scanning Electron Microscope"/>
    <x v="0"/>
    <x v="0"/>
    <s v="Avskrivning"/>
    <n v="35497.07"/>
    <m/>
    <m/>
    <s v="x"/>
  </r>
  <r>
    <n v="68002248"/>
    <n v="202107"/>
    <n v="69133"/>
    <s v="Avskrivning maskiner &amp; utrustning"/>
    <s v="H697032"/>
    <s v="VC16001"/>
    <s v="Bruker WDS, Laboratoriet Avancerade Instrument"/>
    <x v="0"/>
    <x v="0"/>
    <s v="Avskrivning"/>
    <n v="12636.67"/>
    <m/>
    <m/>
    <s v="x"/>
  </r>
  <r>
    <n v="68002248"/>
    <n v="202107"/>
    <n v="69133"/>
    <s v="Avskrivning maskiner &amp; utrustning"/>
    <s v="H697032"/>
    <s v="HN14001"/>
    <s v="Field Emission-Scanning Electron Microscope"/>
    <x v="0"/>
    <x v="0"/>
    <s v="Avskrivning"/>
    <n v="35497.07"/>
    <m/>
    <m/>
    <s v="x"/>
  </r>
  <r>
    <n v="68002267"/>
    <n v="202108"/>
    <n v="69133"/>
    <s v="Avskrivning maskiner &amp; utrustning"/>
    <s v="H697032"/>
    <s v="VC16001"/>
    <s v="Bruker WDS, Laboratoriet Avancerade Instrument"/>
    <x v="0"/>
    <x v="0"/>
    <s v="Avskrivning"/>
    <n v="12636.67"/>
    <m/>
    <m/>
    <s v="x"/>
  </r>
  <r>
    <n v="68002267"/>
    <n v="202108"/>
    <n v="69133"/>
    <s v="Avskrivning maskiner &amp; utrustning"/>
    <s v="H697032"/>
    <s v="HN14001"/>
    <s v="Field Emission-Scanning Electron Microscope"/>
    <x v="0"/>
    <x v="0"/>
    <s v="Avskrivning"/>
    <n v="35497.07"/>
    <m/>
    <m/>
    <s v="x"/>
  </r>
  <r>
    <n v="68002292"/>
    <n v="202109"/>
    <n v="69133"/>
    <s v="Avskrivning maskiner &amp; utrustning"/>
    <s v="H697032"/>
    <s v="HN14001"/>
    <s v="Field Emission-Scanning Electron Microscope"/>
    <x v="0"/>
    <x v="0"/>
    <s v="Avskrivning"/>
    <n v="35497.07"/>
    <m/>
    <m/>
    <s v="x"/>
  </r>
  <r>
    <n v="68002292"/>
    <n v="202109"/>
    <n v="69133"/>
    <s v="Avskrivning maskiner &amp; utrustning"/>
    <s v="H697032"/>
    <s v="VC16001"/>
    <s v="Bruker WDS, Laboratoriet Avancerade Instrument"/>
    <x v="0"/>
    <x v="0"/>
    <s v="Avskrivning"/>
    <n v="12636.67"/>
    <m/>
    <m/>
    <s v="x"/>
  </r>
  <r>
    <n v="68002323"/>
    <n v="202110"/>
    <n v="69133"/>
    <s v="Avskrivning maskiner &amp; utrustning"/>
    <s v="H697032"/>
    <s v="HN14001"/>
    <s v="Field Emission-Scanning Electron Microscope"/>
    <x v="0"/>
    <x v="0"/>
    <s v="Avskrivning"/>
    <n v="35497.07"/>
    <m/>
    <m/>
    <s v="x"/>
  </r>
  <r>
    <n v="68002323"/>
    <n v="202110"/>
    <n v="69133"/>
    <s v="Avskrivning maskiner &amp; utrustning"/>
    <s v="H697032"/>
    <s v="VC16001"/>
    <s v="Bruker WDS, Laboratoriet Avancerade Instrument"/>
    <x v="0"/>
    <x v="0"/>
    <s v="Avskrivning"/>
    <n v="12636.64"/>
    <m/>
    <m/>
    <s v="x"/>
  </r>
  <r>
    <n v="68002357"/>
    <n v="202111"/>
    <n v="69133"/>
    <s v="Avskrivning maskiner &amp; utrustning"/>
    <s v="H697032"/>
    <s v="HN14001"/>
    <s v="Field Emission-Scanning Electron Microscope"/>
    <x v="0"/>
    <x v="0"/>
    <s v="Avskrivning"/>
    <n v="35497.07"/>
    <m/>
    <m/>
    <s v="x"/>
  </r>
  <r>
    <n v="68002374"/>
    <n v="202112"/>
    <n v="69133"/>
    <s v="Avskrivning maskiner &amp; utrustning"/>
    <s v="H697032"/>
    <s v="HN14001"/>
    <s v="Field Emission-Scanning Electron Microscope"/>
    <x v="0"/>
    <x v="0"/>
    <s v="Avskrivning"/>
    <n v="35497.1"/>
    <m/>
    <m/>
    <s v="x"/>
  </r>
  <r>
    <n v="68002082"/>
    <n v="202101"/>
    <n v="69133"/>
    <s v="Avskrivning maskiner &amp; utrustning"/>
    <s v="V5500"/>
    <s v="VC20002"/>
    <s v="Provprepareringsutrustning"/>
    <x v="0"/>
    <x v="1"/>
    <s v="Avskrivning"/>
    <n v="548.16"/>
    <m/>
    <m/>
    <s v="x"/>
  </r>
  <r>
    <n v="68002111"/>
    <n v="202102"/>
    <n v="69133"/>
    <s v="Avskrivning maskiner &amp; utrustning"/>
    <s v="V5500"/>
    <s v="VC20002"/>
    <s v="Provprepareringsutrustning"/>
    <x v="0"/>
    <x v="1"/>
    <s v="Avskrivning"/>
    <n v="548.16"/>
    <m/>
    <m/>
    <s v="x"/>
  </r>
  <r>
    <n v="68002149"/>
    <n v="202103"/>
    <n v="69133"/>
    <s v="Avskrivning maskiner &amp; utrustning"/>
    <s v="V5500"/>
    <s v="VC20002"/>
    <s v="Provprepareringsutrustning"/>
    <x v="0"/>
    <x v="1"/>
    <s v="Avskrivning"/>
    <n v="548.16"/>
    <m/>
    <m/>
    <s v="x"/>
  </r>
  <r>
    <n v="68002169"/>
    <n v="202104"/>
    <n v="69133"/>
    <s v="Avskrivning maskiner &amp; utrustning"/>
    <s v="V5500"/>
    <s v="VC20002"/>
    <s v="Provprepareringsutrustning"/>
    <x v="0"/>
    <x v="1"/>
    <s v="Avskrivning"/>
    <n v="548.16"/>
    <m/>
    <m/>
    <s v="x"/>
  </r>
  <r>
    <n v="68002199"/>
    <n v="202105"/>
    <n v="69133"/>
    <s v="Avskrivning maskiner &amp; utrustning"/>
    <s v="V5500"/>
    <s v="VC20002"/>
    <s v="Provprepareringsutrustning"/>
    <x v="0"/>
    <x v="1"/>
    <s v="Avskrivning"/>
    <n v="548.16"/>
    <m/>
    <m/>
    <s v="x"/>
  </r>
  <r>
    <n v="68002238"/>
    <n v="202106"/>
    <n v="69133"/>
    <s v="Avskrivning maskiner &amp; utrustning"/>
    <s v="V5500"/>
    <s v="VC20002"/>
    <s v="Provprepareringsutrustning"/>
    <x v="0"/>
    <x v="1"/>
    <s v="Avskrivning"/>
    <n v="548.16"/>
    <m/>
    <m/>
    <s v="x"/>
  </r>
  <r>
    <n v="68002248"/>
    <n v="202107"/>
    <n v="69133"/>
    <s v="Avskrivning maskiner &amp; utrustning"/>
    <s v="V5500"/>
    <s v="VC20002"/>
    <s v="Provprepareringsutrustning"/>
    <x v="0"/>
    <x v="1"/>
    <s v="Avskrivning"/>
    <n v="548.16"/>
    <m/>
    <m/>
    <s v="x"/>
  </r>
  <r>
    <n v="68002267"/>
    <n v="202108"/>
    <n v="69133"/>
    <s v="Avskrivning maskiner &amp; utrustning"/>
    <s v="V5500"/>
    <s v="VC20002"/>
    <s v="Provprepareringsutrustning"/>
    <x v="0"/>
    <x v="1"/>
    <s v="Avskrivning"/>
    <n v="548.16"/>
    <m/>
    <m/>
    <s v="x"/>
  </r>
  <r>
    <n v="68002292"/>
    <n v="202109"/>
    <n v="69133"/>
    <s v="Avskrivning maskiner &amp; utrustning"/>
    <s v="V5500"/>
    <s v="VC20002"/>
    <s v="Provprepareringsutrustning"/>
    <x v="0"/>
    <x v="1"/>
    <s v="Avskrivning"/>
    <n v="548.16"/>
    <m/>
    <m/>
    <s v="x"/>
  </r>
  <r>
    <n v="68002323"/>
    <n v="202110"/>
    <n v="69133"/>
    <s v="Avskrivning maskiner &amp; utrustning"/>
    <s v="V5500"/>
    <s v="VC20002"/>
    <s v="Provprepareringsutrustning"/>
    <x v="0"/>
    <x v="1"/>
    <s v="Avskrivning"/>
    <n v="548.16"/>
    <m/>
    <m/>
    <s v="x"/>
  </r>
  <r>
    <n v="68002357"/>
    <n v="202111"/>
    <n v="69133"/>
    <s v="Avskrivning maskiner &amp; utrustning"/>
    <s v="V5500"/>
    <s v="VC20002"/>
    <s v="Provprepareringsutrustning"/>
    <x v="0"/>
    <x v="1"/>
    <s v="Avskrivning"/>
    <n v="548.16"/>
    <m/>
    <m/>
    <s v="x"/>
  </r>
  <r>
    <n v="68002374"/>
    <n v="202112"/>
    <n v="69133"/>
    <s v="Avskrivning maskiner &amp; utrustning"/>
    <s v="V5500"/>
    <s v="VC20002"/>
    <s v="Provprepareringsutrustning"/>
    <x v="0"/>
    <x v="1"/>
    <s v="Avskrivning"/>
    <n v="548.21"/>
    <m/>
    <m/>
    <s v="x"/>
  </r>
  <r>
    <n v="68002169"/>
    <n v="202104"/>
    <n v="69135"/>
    <s v="Avskrivning övr invent."/>
    <s v="V550014"/>
    <s v="VC21001"/>
    <s v="Brandsäkert gasskåp för tryckgasflaskor"/>
    <x v="0"/>
    <x v="2"/>
    <s v="Avskrivning"/>
    <n v="462.22"/>
    <m/>
    <m/>
    <s v="x"/>
  </r>
  <r>
    <n v="68002199"/>
    <n v="202105"/>
    <n v="69135"/>
    <s v="Avskrivning övr invent."/>
    <s v="V550014"/>
    <s v="VC21001"/>
    <s v="Brandsäkert gasskåp för tryckgasflaskor"/>
    <x v="0"/>
    <x v="2"/>
    <s v="Avskrivning"/>
    <n v="462.22"/>
    <m/>
    <m/>
    <s v="x"/>
  </r>
  <r>
    <n v="68002238"/>
    <n v="202106"/>
    <n v="69135"/>
    <s v="Avskrivning övr invent."/>
    <s v="V550014"/>
    <s v="VC21001"/>
    <s v="Brandsäkert gasskåp för tryckgasflaskor"/>
    <x v="0"/>
    <x v="2"/>
    <s v="Avskrivning"/>
    <n v="462.22"/>
    <m/>
    <m/>
    <s v="x"/>
  </r>
  <r>
    <n v="68002248"/>
    <n v="202107"/>
    <n v="69135"/>
    <s v="Avskrivning övr invent."/>
    <s v="V550014"/>
    <s v="VC21001"/>
    <s v="Brandsäkert gasskåp för tryckgasflaskor"/>
    <x v="0"/>
    <x v="2"/>
    <s v="Avskrivning"/>
    <n v="462.22"/>
    <m/>
    <m/>
    <s v="x"/>
  </r>
  <r>
    <n v="68002267"/>
    <n v="202108"/>
    <n v="69135"/>
    <s v="Avskrivning övr invent."/>
    <s v="V550014"/>
    <s v="VC21001"/>
    <s v="Brandsäkert gasskåp för tryckgasflaskor"/>
    <x v="0"/>
    <x v="2"/>
    <s v="Avskrivning"/>
    <n v="462.22"/>
    <m/>
    <m/>
    <s v="x"/>
  </r>
  <r>
    <n v="68002292"/>
    <n v="202109"/>
    <n v="69135"/>
    <s v="Avskrivning övr invent."/>
    <s v="V550014"/>
    <s v="VC21001"/>
    <s v="Brandsäkert gasskåp för tryckgasflaskor"/>
    <x v="0"/>
    <x v="2"/>
    <s v="Avskrivning"/>
    <n v="462.22"/>
    <m/>
    <m/>
    <s v="x"/>
  </r>
  <r>
    <n v="68002323"/>
    <n v="202110"/>
    <n v="69135"/>
    <s v="Avskrivning övr invent."/>
    <s v="V550014"/>
    <s v="VC21001"/>
    <s v="Brandsäkert gasskåp för tryckgasflaskor"/>
    <x v="0"/>
    <x v="2"/>
    <s v="Avskrivning"/>
    <n v="462.22"/>
    <m/>
    <m/>
    <s v="x"/>
  </r>
  <r>
    <n v="68002357"/>
    <n v="202111"/>
    <n v="69135"/>
    <s v="Avskrivning övr invent."/>
    <s v="V550014"/>
    <s v="VC21001"/>
    <s v="Brandsäkert gasskåp för tryckgasflaskor"/>
    <x v="0"/>
    <x v="2"/>
    <s v="Avskrivning"/>
    <n v="462.22"/>
    <m/>
    <m/>
    <s v="x"/>
  </r>
  <r>
    <n v="68002374"/>
    <n v="202112"/>
    <n v="69135"/>
    <s v="Avskrivning övr invent."/>
    <s v="V550014"/>
    <s v="VC21001"/>
    <s v="Brandsäkert gasskåp för tryckgasflaskor"/>
    <x v="0"/>
    <x v="2"/>
    <s v="Avskrivning"/>
    <n v="462.19"/>
    <m/>
    <m/>
    <s v="x"/>
  </r>
  <r>
    <n v="68002082"/>
    <n v="202101"/>
    <n v="69133"/>
    <s v="Avskrivning maskiner &amp; utrustning"/>
    <s v="V6156"/>
    <s v="VC20001"/>
    <s v="EBSD detektor, finansiering Hugo Carlsson"/>
    <x v="0"/>
    <x v="3"/>
    <s v="Avskrivning"/>
    <n v="17422"/>
    <m/>
    <m/>
    <s v="x"/>
  </r>
  <r>
    <n v="68002111"/>
    <n v="202102"/>
    <n v="69133"/>
    <s v="Avskrivning maskiner &amp; utrustning"/>
    <s v="V6156"/>
    <s v="VC20001"/>
    <s v="EBSD detektor, finansiering Hugo Carlsson"/>
    <x v="0"/>
    <x v="3"/>
    <s v="Avskrivning"/>
    <n v="17422"/>
    <m/>
    <m/>
    <s v="x"/>
  </r>
  <r>
    <n v="68002149"/>
    <n v="202103"/>
    <n v="69133"/>
    <s v="Avskrivning maskiner &amp; utrustning"/>
    <s v="V6156"/>
    <s v="VC20001"/>
    <s v="EBSD detektor, finansiering Hugo Carlsson"/>
    <x v="0"/>
    <x v="3"/>
    <s v="Avskrivning"/>
    <n v="17422"/>
    <m/>
    <m/>
    <s v="x"/>
  </r>
  <r>
    <n v="68002169"/>
    <n v="202104"/>
    <n v="69133"/>
    <s v="Avskrivning maskiner &amp; utrustning"/>
    <s v="V6156"/>
    <s v="VC20001"/>
    <s v="EBSD detektor, finansiering Hugo Carlsson"/>
    <x v="0"/>
    <x v="3"/>
    <s v="Avskrivning"/>
    <n v="17422"/>
    <m/>
    <m/>
    <s v="x"/>
  </r>
  <r>
    <n v="68002199"/>
    <n v="202105"/>
    <n v="69133"/>
    <s v="Avskrivning maskiner &amp; utrustning"/>
    <s v="V6156"/>
    <s v="VC20001"/>
    <s v="EBSD detektor, finansiering Hugo Carlsson"/>
    <x v="0"/>
    <x v="3"/>
    <s v="Avskrivning"/>
    <n v="17422"/>
    <m/>
    <m/>
    <s v="x"/>
  </r>
  <r>
    <n v="68002238"/>
    <n v="202106"/>
    <n v="69133"/>
    <s v="Avskrivning maskiner &amp; utrustning"/>
    <s v="V6156"/>
    <s v="VC20001"/>
    <s v="EBSD detektor, finansiering Hugo Carlsson"/>
    <x v="0"/>
    <x v="3"/>
    <s v="Avskrivning"/>
    <n v="17422"/>
    <m/>
    <m/>
    <s v="x"/>
  </r>
  <r>
    <n v="68002248"/>
    <n v="202107"/>
    <n v="69133"/>
    <s v="Avskrivning maskiner &amp; utrustning"/>
    <s v="V6156"/>
    <s v="VC20001"/>
    <s v="EBSD detektor, finansiering Hugo Carlsson"/>
    <x v="0"/>
    <x v="3"/>
    <s v="Avskrivning"/>
    <n v="17422"/>
    <m/>
    <m/>
    <s v="x"/>
  </r>
  <r>
    <n v="68002267"/>
    <n v="202108"/>
    <n v="69133"/>
    <s v="Avskrivning maskiner &amp; utrustning"/>
    <s v="V6156"/>
    <s v="VC20001"/>
    <s v="EBSD detektor, finansiering Hugo Carlsson"/>
    <x v="0"/>
    <x v="3"/>
    <s v="Avskrivning"/>
    <n v="17422"/>
    <m/>
    <m/>
    <s v="x"/>
  </r>
  <r>
    <n v="68002292"/>
    <n v="202109"/>
    <n v="69133"/>
    <s v="Avskrivning maskiner &amp; utrustning"/>
    <s v="V6156"/>
    <s v="VC20001"/>
    <s v="EBSD detektor, finansiering Hugo Carlsson"/>
    <x v="0"/>
    <x v="3"/>
    <s v="Avskrivning"/>
    <n v="17422"/>
    <m/>
    <m/>
    <s v="x"/>
  </r>
  <r>
    <n v="68002323"/>
    <n v="202110"/>
    <n v="69133"/>
    <s v="Avskrivning maskiner &amp; utrustning"/>
    <s v="V6156"/>
    <s v="VC20001"/>
    <s v="EBSD detektor, finansiering Hugo Carlsson"/>
    <x v="0"/>
    <x v="3"/>
    <s v="Avskrivning"/>
    <n v="17422"/>
    <m/>
    <m/>
    <s v="x"/>
  </r>
  <r>
    <n v="68002357"/>
    <n v="202111"/>
    <n v="69133"/>
    <s v="Avskrivning maskiner &amp; utrustning"/>
    <s v="V6156"/>
    <s v="VC20001"/>
    <s v="EBSD detektor, finansiering Hugo Carlsson"/>
    <x v="0"/>
    <x v="3"/>
    <s v="Avskrivning"/>
    <n v="17422"/>
    <m/>
    <m/>
    <s v="x"/>
  </r>
  <r>
    <n v="68002374"/>
    <n v="202112"/>
    <n v="69133"/>
    <s v="Avskrivning maskiner &amp; utrustning"/>
    <s v="V6156"/>
    <s v="VC20001"/>
    <s v="EBSD detektor, finansiering Hugo Carlsson"/>
    <x v="0"/>
    <x v="3"/>
    <s v="Avskrivning"/>
    <n v="17422"/>
    <m/>
    <m/>
    <s v="x"/>
  </r>
  <r>
    <n v="68002211"/>
    <n v="202106"/>
    <n v="5613"/>
    <s v="Datorer (inventarie)"/>
    <s v="V5500"/>
    <s v="VC21002"/>
    <s v="Laptop Lenovo V145, Thomas Kohne"/>
    <x v="1"/>
    <x v="1"/>
    <s v="AT Aktivering"/>
    <n v="2774.48"/>
    <m/>
    <m/>
    <s v="x"/>
  </r>
  <r>
    <n v="80160631"/>
    <n v="202103"/>
    <n v="5635"/>
    <s v="Övriga förbrukningsvaror"/>
    <s v="V5500"/>
    <m/>
    <m/>
    <x v="1"/>
    <x v="1"/>
    <s v="Engångshandskar labb"/>
    <n v="1505"/>
    <n v="99815350"/>
    <s v="VWR INTERNATIONAL AB"/>
    <s v="x"/>
  </r>
  <r>
    <n v="80162951"/>
    <n v="202108"/>
    <n v="5635"/>
    <s v="Övriga förbrukningsvaror"/>
    <s v="V5500"/>
    <m/>
    <m/>
    <x v="1"/>
    <x v="1"/>
    <s v="Engångsmask kva. 10st"/>
    <n v="590"/>
    <n v="99815350"/>
    <s v="VWR INTERNATIONAL AB"/>
    <s v="x"/>
  </r>
  <r>
    <n v="80161512"/>
    <n v="202105"/>
    <n v="5635"/>
    <s v="Övriga förbrukningsvaror"/>
    <s v="V5500"/>
    <m/>
    <m/>
    <x v="1"/>
    <x v="1"/>
    <s v="Förbrukning flaska labb"/>
    <n v="351.4"/>
    <n v="99815350"/>
    <s v="VWR INTERNATIONAL AB"/>
    <s v="x"/>
  </r>
  <r>
    <n v="80160420"/>
    <n v="202103"/>
    <n v="5635"/>
    <s v="Övriga förbrukningsvaror"/>
    <s v="V5500"/>
    <m/>
    <m/>
    <x v="1"/>
    <x v="1"/>
    <s v="Förbrukning labb"/>
    <n v="3191.19"/>
    <n v="10095426"/>
    <s v="OXFORD INSTRUMENTS (EUR)"/>
    <s v="x"/>
  </r>
  <r>
    <n v="80166375"/>
    <n v="202112"/>
    <n v="5635"/>
    <s v="Övriga förbrukningsvaror"/>
    <s v="V5500"/>
    <m/>
    <m/>
    <x v="1"/>
    <x v="1"/>
    <s v="Förbrukning labb"/>
    <n v="717.5"/>
    <n v="99815350"/>
    <s v="VWR INTERNATIONAL AB"/>
    <s v="x"/>
  </r>
  <r>
    <n v="80164474"/>
    <n v="202110"/>
    <n v="5635"/>
    <s v="Övriga förbrukningsvaror"/>
    <s v="V5500"/>
    <m/>
    <m/>
    <x v="1"/>
    <x v="1"/>
    <s v="Förbrukning labb, handskar"/>
    <n v="3585.4"/>
    <n v="99815350"/>
    <s v="VWR INTERNATIONAL AB"/>
    <s v="x"/>
  </r>
  <r>
    <n v="80161282"/>
    <n v="202104"/>
    <n v="5635"/>
    <s v="Övriga förbrukningsvaror"/>
    <s v="V5500"/>
    <m/>
    <m/>
    <x v="1"/>
    <x v="1"/>
    <s v="Förbrukning till labb"/>
    <n v="1051"/>
    <n v="10042888"/>
    <s v="STRUERS A/S"/>
    <s v="x"/>
  </r>
  <r>
    <n v="80161304"/>
    <n v="202104"/>
    <n v="5635"/>
    <s v="Övriga förbrukningsvaror"/>
    <s v="V5500"/>
    <m/>
    <m/>
    <x v="1"/>
    <x v="1"/>
    <s v="Förbrukning till labb"/>
    <n v="7472.75"/>
    <n v="10004770"/>
    <s v="MIKRON AB"/>
    <s v="x"/>
  </r>
  <r>
    <n v="80163236"/>
    <n v="202109"/>
    <n v="5635"/>
    <s v="Övriga förbrukningsvaror"/>
    <s v="V5500"/>
    <m/>
    <m/>
    <x v="1"/>
    <x v="1"/>
    <s v="Förbrukning till labb"/>
    <n v="5764"/>
    <n v="10042888"/>
    <s v="STRUERS A/S"/>
    <s v="x"/>
  </r>
  <r>
    <n v="80165102"/>
    <n v="202111"/>
    <n v="5635"/>
    <s v="Övriga förbrukningsvaror"/>
    <s v="V5500"/>
    <m/>
    <m/>
    <x v="1"/>
    <x v="1"/>
    <s v="Förbrukning till labb"/>
    <n v="10388.75"/>
    <n v="10004770"/>
    <s v="MIKRON AB"/>
    <s v="x"/>
  </r>
  <r>
    <n v="80160014"/>
    <n v="202102"/>
    <n v="5635"/>
    <s v="Övriga förbrukningsvaror"/>
    <s v="V5500"/>
    <m/>
    <m/>
    <x v="1"/>
    <x v="1"/>
    <s v="Förbrukningsmaterial labb"/>
    <n v="13170.5"/>
    <n v="10004770"/>
    <s v="MIKRON AB"/>
    <s v="x"/>
  </r>
  <r>
    <n v="80160837"/>
    <n v="202104"/>
    <n v="5635"/>
    <s v="Övriga förbrukningsvaror"/>
    <s v="V5500"/>
    <m/>
    <m/>
    <x v="1"/>
    <x v="1"/>
    <s v="Förbrukningsmaterial labb"/>
    <n v="5655"/>
    <n v="10042888"/>
    <s v="STRUERS A/S"/>
    <s v="x"/>
  </r>
  <r>
    <n v="80162901"/>
    <n v="202108"/>
    <n v="5635"/>
    <s v="Övriga förbrukningsvaror"/>
    <s v="V5500"/>
    <m/>
    <m/>
    <x v="1"/>
    <x v="1"/>
    <s v="Handskar labb"/>
    <n v="3010"/>
    <n v="99815350"/>
    <s v="VWR INTERNATIONAL AB"/>
    <s v="x"/>
  </r>
  <r>
    <n v="80161601"/>
    <n v="202105"/>
    <n v="5635"/>
    <s v="Övriga förbrukningsvaror"/>
    <s v="V5500"/>
    <m/>
    <m/>
    <x v="1"/>
    <x v="1"/>
    <s v="Handskar till labb"/>
    <n v="2257.5"/>
    <n v="99815350"/>
    <s v="VWR INTERNATIONAL AB"/>
    <s v="x"/>
  </r>
  <r>
    <n v="80164694"/>
    <n v="202111"/>
    <n v="5635"/>
    <s v="Övriga förbrukningsvaror"/>
    <s v="V5500"/>
    <m/>
    <m/>
    <x v="1"/>
    <x v="1"/>
    <s v="labb material"/>
    <n v="2579.25"/>
    <n v="99866650"/>
    <s v="CASPILOR AB"/>
    <s v="x"/>
  </r>
  <r>
    <n v="80164594"/>
    <n v="202111"/>
    <n v="5635"/>
    <s v="Övriga förbrukningsvaror"/>
    <s v="V5500"/>
    <m/>
    <m/>
    <x v="1"/>
    <x v="1"/>
    <s v="mask till labb"/>
    <n v="749"/>
    <n v="99815350"/>
    <s v="VWR INTERNATIONAL AB"/>
    <s v="x"/>
  </r>
  <r>
    <n v="80161677"/>
    <n v="202105"/>
    <n v="5635"/>
    <s v="Övriga förbrukningsvaror"/>
    <s v="V5500"/>
    <m/>
    <m/>
    <x v="1"/>
    <x v="1"/>
    <s v="Sugrör för provhållare"/>
    <n v="185"/>
    <n v="10046023"/>
    <s v="BRIO LEK O LÄR"/>
    <s v="x"/>
  </r>
  <r>
    <n v="80162321"/>
    <n v="202106"/>
    <n v="5635"/>
    <s v="Övriga förbrukningsvaror"/>
    <s v="V5500"/>
    <m/>
    <m/>
    <x v="1"/>
    <x v="1"/>
    <s v="örbrukningsmaterial till lab"/>
    <n v="231"/>
    <n v="99815350"/>
    <s v="VWR INTERNATIONAL AB"/>
    <s v="x"/>
  </r>
  <r>
    <n v="612100007"/>
    <n v="202105"/>
    <n v="5646"/>
    <s v="Övrigt verksamhetsmaterial"/>
    <s v="V5500"/>
    <n v="5605240059"/>
    <s v="STRÖM, VALTER"/>
    <x v="1"/>
    <x v="1"/>
    <s v="HR+lön/ToR 202105"/>
    <n v="717.6"/>
    <n v="0"/>
    <s v="0 TOM"/>
    <s v="x"/>
  </r>
  <r>
    <n v="80165078"/>
    <n v="202111"/>
    <n v="5635"/>
    <s v="Övriga förbrukningsvaror"/>
    <s v="V550021"/>
    <m/>
    <m/>
    <x v="1"/>
    <x v="4"/>
    <s v="Komponenter underhåll magnetometer"/>
    <n v="392.69"/>
    <n v="10097667"/>
    <s v="ELFA DISTRELEC AB / AVIDA FINANS AB (PUBL)"/>
    <s v="x"/>
  </r>
  <r>
    <n v="80161476"/>
    <n v="202105"/>
    <n v="56171"/>
    <s v="Korttidsinventarier, ringa värde"/>
    <s v="V550024"/>
    <m/>
    <m/>
    <x v="1"/>
    <x v="5"/>
    <s v="Spetsar för atomkraftsmikroskop, kiselstrukturer"/>
    <n v="10921.7"/>
    <n v="10043825"/>
    <s v="NANOANDMORE GMBH"/>
    <s v="x"/>
  </r>
  <r>
    <n v="121000274"/>
    <n v="202102"/>
    <n v="5641"/>
    <s v="Datortillbehör, elkomponenter, verktyg mm"/>
    <s v="V550003"/>
    <m/>
    <m/>
    <x v="2"/>
    <x v="6"/>
    <s v="Instrument labb, korr 80160070"/>
    <n v="2064.75"/>
    <m/>
    <m/>
    <s v="x"/>
  </r>
  <r>
    <n v="121001118"/>
    <n v="202104"/>
    <n v="5218"/>
    <s v="Periodisering reparationer och underhåll, maskiner etc"/>
    <s v="V550003"/>
    <m/>
    <m/>
    <x v="2"/>
    <x v="6"/>
    <s v="Omf ver 121000029 Backning periodisering ThermoFisher ver 80156718, JAN 2021 V5500 --&gt; V550003"/>
    <n v="27244.31"/>
    <m/>
    <m/>
    <s v="x"/>
  </r>
  <r>
    <n v="121003396"/>
    <n v="202111"/>
    <n v="5218"/>
    <s v="Periodisering reparationer och underhåll, maskiner etc"/>
    <s v="V550003"/>
    <m/>
    <m/>
    <x v="2"/>
    <x v="6"/>
    <s v="Korr ver 121003354"/>
    <n v="285996.09999999998"/>
    <m/>
    <m/>
    <s v="x"/>
  </r>
  <r>
    <n v="121003396"/>
    <n v="202111"/>
    <n v="5218"/>
    <s v="Periodisering reparationer och underhåll, maskiner etc"/>
    <s v="V550003"/>
    <m/>
    <m/>
    <x v="2"/>
    <x v="6"/>
    <s v="Backning periodisering ThermoFisher ver 80164575, 202102-202111"/>
    <n v="285996.09999999998"/>
    <m/>
    <m/>
    <s v="x"/>
  </r>
  <r>
    <n v="121003354"/>
    <n v="202111"/>
    <n v="5218"/>
    <s v="Periodisering reparationer och underhåll, maskiner etc"/>
    <s v="V550003"/>
    <m/>
    <m/>
    <x v="2"/>
    <x v="6"/>
    <s v="Periodisering ThermoFisher ver 80164575"/>
    <n v="-343195.32"/>
    <m/>
    <m/>
    <s v="x"/>
  </r>
  <r>
    <n v="121003354"/>
    <n v="202111"/>
    <n v="5218"/>
    <s v="Periodisering reparationer och underhåll, maskiner etc"/>
    <s v="V550003"/>
    <m/>
    <m/>
    <x v="2"/>
    <x v="6"/>
    <s v="Backning periodisering ThermoFisher ver 80164575, 202102-202111"/>
    <n v="-285996.09999999998"/>
    <m/>
    <m/>
    <s v="x"/>
  </r>
  <r>
    <n v="121003703"/>
    <n v="202112"/>
    <n v="5218"/>
    <s v="Periodisering reparationer och underhåll, maskiner etc"/>
    <s v="V550003"/>
    <m/>
    <m/>
    <x v="2"/>
    <x v="6"/>
    <s v="Backning periodisering ThermoFisher ver 80164575, 202112"/>
    <n v="28599.61"/>
    <m/>
    <m/>
    <s v="x"/>
  </r>
  <r>
    <n v="80160070"/>
    <n v="202102"/>
    <n v="5646"/>
    <s v="Övrigt verksamhetsmaterial"/>
    <s v="V550003"/>
    <m/>
    <m/>
    <x v="2"/>
    <x v="6"/>
    <s v="Instrument labb"/>
    <n v="2064.75"/>
    <n v="99866650"/>
    <s v="CASPILOR AB"/>
    <s v="x"/>
  </r>
  <r>
    <n v="121000274"/>
    <n v="202102"/>
    <n v="5646"/>
    <s v="Övrigt verksamhetsmaterial"/>
    <s v="V550003"/>
    <m/>
    <m/>
    <x v="2"/>
    <x v="6"/>
    <s v="Korr 80160070, instrument labb"/>
    <n v="-2064.75"/>
    <m/>
    <m/>
    <s v="x"/>
  </r>
  <r>
    <n v="121002925"/>
    <n v="202110"/>
    <n v="5729"/>
    <s v="Internfakturerade datatjänster"/>
    <s v="V7501"/>
    <m/>
    <m/>
    <x v="2"/>
    <x v="6"/>
    <s v="Backning del av vr 121002510"/>
    <n v="-89.93"/>
    <m/>
    <m/>
    <s v="x"/>
  </r>
  <r>
    <n v="722100276"/>
    <n v="202110"/>
    <n v="59521"/>
    <s v="Valutakursförlust fördelning"/>
    <s v="V7501"/>
    <m/>
    <m/>
    <x v="2"/>
    <x v="6"/>
    <s v="Korrig konto 722100273 KVITTERA 221450158"/>
    <n v="89.93"/>
    <m/>
    <m/>
    <s v="x"/>
  </r>
  <r>
    <n v="80159993"/>
    <n v="202102"/>
    <n v="5632"/>
    <s v="Kemikalier, gas och skyddsutrustning"/>
    <s v="V5500"/>
    <m/>
    <m/>
    <x v="3"/>
    <x v="1"/>
    <s v="Aceton, ättiksyra"/>
    <n v="531.1"/>
    <n v="99815350"/>
    <s v="VWR INTERNATIONAL AB"/>
    <s v="x"/>
  </r>
  <r>
    <n v="80162957"/>
    <n v="202108"/>
    <n v="5632"/>
    <s v="Kemikalier, gas och skyddsutrustning"/>
    <s v="V5500"/>
    <m/>
    <m/>
    <x v="3"/>
    <x v="1"/>
    <s v="Etanol labb"/>
    <n v="1595.25"/>
    <n v="10006362"/>
    <s v="SOLVECO AB"/>
    <s v="x"/>
  </r>
  <r>
    <n v="80161505"/>
    <n v="202105"/>
    <n v="5632"/>
    <s v="Kemikalier, gas och skyddsutrustning"/>
    <s v="V5500"/>
    <m/>
    <m/>
    <x v="3"/>
    <x v="1"/>
    <s v="flaskhyra"/>
    <n v="693"/>
    <n v="99376450"/>
    <s v="AIR LIQUIDE GAS AB"/>
    <s v="x"/>
  </r>
  <r>
    <n v="80162590"/>
    <n v="202108"/>
    <n v="5632"/>
    <s v="Kemikalier, gas och skyddsutrustning"/>
    <s v="V5500"/>
    <m/>
    <m/>
    <x v="3"/>
    <x v="1"/>
    <s v="flaskhyra"/>
    <n v="567"/>
    <n v="99376450"/>
    <s v="AIR LIQUIDE GAS AB"/>
    <s v="x"/>
  </r>
  <r>
    <n v="80162608"/>
    <n v="202108"/>
    <n v="5632"/>
    <s v="Kemikalier, gas och skyddsutrustning"/>
    <s v="V5500"/>
    <m/>
    <m/>
    <x v="3"/>
    <x v="1"/>
    <s v="flaskhyra"/>
    <n v="95.55"/>
    <n v="99376450"/>
    <s v="AIR LIQUIDE GAS AB"/>
    <s v="x"/>
  </r>
  <r>
    <n v="80163347"/>
    <n v="202109"/>
    <n v="5632"/>
    <s v="Kemikalier, gas och skyddsutrustning"/>
    <s v="V5500"/>
    <m/>
    <m/>
    <x v="3"/>
    <x v="1"/>
    <s v="Flaskhyra"/>
    <n v="520.79999999999995"/>
    <n v="99376450"/>
    <s v="AIR LIQUIDE GAS AB"/>
    <s v="x"/>
  </r>
  <r>
    <n v="80164873"/>
    <n v="202111"/>
    <n v="5632"/>
    <s v="Kemikalier, gas och skyddsutrustning"/>
    <s v="V5500"/>
    <m/>
    <m/>
    <x v="3"/>
    <x v="1"/>
    <s v="flaskhyra"/>
    <n v="545.6"/>
    <n v="99376450"/>
    <s v="AIR LIQUIDE GAS AB"/>
    <s v="x"/>
  </r>
  <r>
    <n v="80160195"/>
    <n v="202103"/>
    <n v="5632"/>
    <s v="Kemikalier, gas och skyddsutrustning"/>
    <s v="V5500"/>
    <m/>
    <m/>
    <x v="3"/>
    <x v="1"/>
    <s v="Förbrukning labb, Etylenglykol"/>
    <n v="404.8"/>
    <n v="99815350"/>
    <s v="VWR INTERNATIONAL AB"/>
    <s v="x"/>
  </r>
  <r>
    <n v="80160136"/>
    <n v="202103"/>
    <n v="5632"/>
    <s v="Kemikalier, gas och skyddsutrustning"/>
    <s v="V5500"/>
    <m/>
    <m/>
    <x v="3"/>
    <x v="1"/>
    <s v="Gas"/>
    <n v="1471.05"/>
    <n v="99376450"/>
    <s v="AIR LIQUIDE GAS AB"/>
    <s v="x"/>
  </r>
  <r>
    <n v="80161735"/>
    <n v="202105"/>
    <n v="5632"/>
    <s v="Kemikalier, gas och skyddsutrustning"/>
    <s v="V5500"/>
    <m/>
    <m/>
    <x v="3"/>
    <x v="1"/>
    <s v="Gas"/>
    <n v="2924.25"/>
    <n v="99376450"/>
    <s v="AIR LIQUIDE GAS AB"/>
    <s v="x"/>
  </r>
  <r>
    <n v="80166010"/>
    <n v="202112"/>
    <n v="5632"/>
    <s v="Kemikalier, gas och skyddsutrustning"/>
    <s v="V5500"/>
    <m/>
    <m/>
    <x v="3"/>
    <x v="1"/>
    <s v="Gas"/>
    <n v="2556"/>
    <n v="99376450"/>
    <s v="AIR LIQUIDE GAS AB"/>
    <s v="x"/>
  </r>
  <r>
    <n v="80162486"/>
    <n v="202108"/>
    <n v="5632"/>
    <s v="Kemikalier, gas och skyddsutrustning"/>
    <s v="V5500"/>
    <m/>
    <m/>
    <x v="3"/>
    <x v="1"/>
    <s v="gas till containern"/>
    <n v="980.7"/>
    <n v="99376450"/>
    <s v="AIR LIQUIDE GAS AB"/>
    <s v="x"/>
  </r>
  <r>
    <n v="80159419"/>
    <n v="202101"/>
    <n v="5632"/>
    <s v="Kemikalier, gas och skyddsutrustning"/>
    <s v="V5500"/>
    <m/>
    <m/>
    <x v="3"/>
    <x v="1"/>
    <s v="Gashyra"/>
    <n v="620.86"/>
    <n v="99376450"/>
    <s v="AIR LIQUIDE GAS AB"/>
    <s v="x"/>
  </r>
  <r>
    <n v="80159430"/>
    <n v="202101"/>
    <n v="5632"/>
    <s v="Kemikalier, gas och skyddsutrustning"/>
    <s v="V5500"/>
    <m/>
    <m/>
    <x v="3"/>
    <x v="1"/>
    <s v="Gashyra"/>
    <n v="96.85"/>
    <n v="99376450"/>
    <s v="AIR LIQUIDE GAS AB"/>
    <s v="x"/>
  </r>
  <r>
    <n v="80159905"/>
    <n v="202102"/>
    <n v="5632"/>
    <s v="Kemikalier, gas och skyddsutrustning"/>
    <s v="V5500"/>
    <m/>
    <m/>
    <x v="3"/>
    <x v="1"/>
    <s v="Gashyra"/>
    <n v="618.45000000000005"/>
    <n v="99376450"/>
    <s v="AIR LIQUIDE GAS AB"/>
    <s v="x"/>
  </r>
  <r>
    <n v="80162060"/>
    <n v="202106"/>
    <n v="5632"/>
    <s v="Kemikalier, gas och skyddsutrustning"/>
    <s v="V5500"/>
    <m/>
    <m/>
    <x v="3"/>
    <x v="1"/>
    <s v="Gashyra"/>
    <n v="665.7"/>
    <n v="99376450"/>
    <s v="AIR LIQUIDE GAS AB"/>
    <s v="x"/>
  </r>
  <r>
    <n v="80164045"/>
    <n v="202110"/>
    <n v="5632"/>
    <s v="Kemikalier, gas och skyddsutrustning"/>
    <s v="V5500"/>
    <m/>
    <m/>
    <x v="3"/>
    <x v="1"/>
    <s v="Gashyra"/>
    <n v="98.1"/>
    <n v="99376450"/>
    <s v="AIR LIQUIDE GAS AB"/>
    <s v="x"/>
  </r>
  <r>
    <n v="80160429"/>
    <n v="202103"/>
    <n v="5632"/>
    <s v="Kemikalier, gas och skyddsutrustning"/>
    <s v="V5500"/>
    <m/>
    <m/>
    <x v="3"/>
    <x v="1"/>
    <s v="Hyra gasflaska"/>
    <n v="615.29999999999995"/>
    <n v="99376450"/>
    <s v="AIR LIQUIDE GAS AB"/>
    <s v="x"/>
  </r>
  <r>
    <n v="80160969"/>
    <n v="202104"/>
    <n v="5632"/>
    <s v="Kemikalier, gas och skyddsutrustning"/>
    <s v="V5500"/>
    <m/>
    <m/>
    <x v="3"/>
    <x v="1"/>
    <s v="Hyra gasflaska"/>
    <n v="94.5"/>
    <n v="99376450"/>
    <s v="AIR LIQUIDE GAS AB"/>
    <s v="x"/>
  </r>
  <r>
    <n v="80160981"/>
    <n v="202104"/>
    <n v="5632"/>
    <s v="Kemikalier, gas och skyddsutrustning"/>
    <s v="V5500"/>
    <m/>
    <m/>
    <x v="3"/>
    <x v="1"/>
    <s v="Hyra gasflaska"/>
    <n v="716.1"/>
    <n v="99376450"/>
    <s v="AIR LIQUIDE GAS AB"/>
    <s v="x"/>
  </r>
  <r>
    <n v="80162917"/>
    <n v="202108"/>
    <n v="5632"/>
    <s v="Kemikalier, gas och skyddsutrustning"/>
    <s v="V5500"/>
    <m/>
    <m/>
    <x v="3"/>
    <x v="1"/>
    <s v="Hyra gasflaska"/>
    <n v="521.85"/>
    <n v="99376450"/>
    <s v="AIR LIQUIDE GAS AB"/>
    <s v="x"/>
  </r>
  <r>
    <n v="80162594"/>
    <n v="202108"/>
    <n v="5632"/>
    <s v="Kemikalier, gas och skyddsutrustning"/>
    <s v="V5500"/>
    <m/>
    <m/>
    <x v="3"/>
    <x v="1"/>
    <s v="Hyra specialgas"/>
    <n v="95.55"/>
    <n v="99376450"/>
    <s v="AIR LIQUIDE GAS AB"/>
    <s v="x"/>
  </r>
  <r>
    <n v="80165955"/>
    <n v="202112"/>
    <n v="5632"/>
    <s v="Kemikalier, gas och skyddsutrustning"/>
    <s v="V5500"/>
    <m/>
    <m/>
    <x v="3"/>
    <x v="1"/>
    <s v="Kemikalier labb"/>
    <n v="840.4"/>
    <n v="99815350"/>
    <s v="VWR INTERNATIONAL AB"/>
    <s v="x"/>
  </r>
  <r>
    <n v="80160707"/>
    <n v="202103"/>
    <n v="5632"/>
    <s v="Kemikalier, gas och skyddsutrustning"/>
    <s v="V5500"/>
    <m/>
    <m/>
    <x v="3"/>
    <x v="1"/>
    <s v="Perklorsyra"/>
    <n v="2082.5"/>
    <n v="99815350"/>
    <s v="VWR INTERNATIONAL AB"/>
    <s v="x"/>
  </r>
  <r>
    <n v="80160395"/>
    <n v="202103"/>
    <n v="5632"/>
    <s v="Kemikalier, gas och skyddsutrustning"/>
    <s v="V5500"/>
    <m/>
    <m/>
    <x v="3"/>
    <x v="1"/>
    <s v="Pincett mm."/>
    <n v="1828.75"/>
    <n v="99866650"/>
    <s v="CASPILOR AB"/>
    <s v="x"/>
  </r>
  <r>
    <n v="80160883"/>
    <n v="202104"/>
    <n v="5632"/>
    <s v="Kemikalier, gas och skyddsutrustning"/>
    <s v="V5500"/>
    <m/>
    <m/>
    <x v="3"/>
    <x v="1"/>
    <s v="Sprit till lab"/>
    <n v="2475.25"/>
    <n v="10006362"/>
    <s v="SOLVECO AB"/>
    <s v="x"/>
  </r>
  <r>
    <n v="80159440"/>
    <n v="202102"/>
    <n v="5632"/>
    <s v="Kemikalier, gas och skyddsutrustning"/>
    <s v="V550015"/>
    <m/>
    <m/>
    <x v="3"/>
    <x v="7"/>
    <s v="Gashyra"/>
    <n v="96.85"/>
    <n v="99376450"/>
    <s v="AIR LIQUIDE GAS AB"/>
    <s v="x"/>
  </r>
  <r>
    <n v="80160971"/>
    <n v="202104"/>
    <n v="5632"/>
    <s v="Kemikalier, gas och skyddsutrustning"/>
    <s v="V550015"/>
    <m/>
    <m/>
    <x v="3"/>
    <x v="7"/>
    <s v="Gashyra"/>
    <n v="94.5"/>
    <n v="99376450"/>
    <s v="AIR LIQUIDE GAS AB"/>
    <s v="x"/>
  </r>
  <r>
    <n v="80162829"/>
    <n v="202108"/>
    <n v="5632"/>
    <s v="Kemikalier, gas och skyddsutrustning"/>
    <s v="V550015"/>
    <m/>
    <m/>
    <x v="3"/>
    <x v="7"/>
    <s v="Gas Hitachi SEM"/>
    <n v="3005.1"/>
    <n v="99376450"/>
    <s v="AIR LIQUIDE GAS AB"/>
    <s v="x"/>
  </r>
  <r>
    <n v="80164070"/>
    <n v="202112"/>
    <n v="5632"/>
    <s v="Kemikalier, gas och skyddsutrustning"/>
    <s v="V550015"/>
    <m/>
    <m/>
    <x v="3"/>
    <x v="7"/>
    <s v="Gas för SEM-WDS"/>
    <n v="98.1"/>
    <n v="99376450"/>
    <s v="AIR LIQUIDE GAS AB"/>
    <s v="x"/>
  </r>
  <r>
    <n v="80159749"/>
    <n v="202102"/>
    <n v="5632"/>
    <s v="Kemikalier, gas och skyddsutrustning"/>
    <s v="V550021"/>
    <m/>
    <m/>
    <x v="3"/>
    <x v="4"/>
    <s v="Nitrogen"/>
    <n v="150"/>
    <n v="99848050"/>
    <s v="STRANDMÖLLEN AB"/>
    <s v="x"/>
  </r>
  <r>
    <n v="80160051"/>
    <n v="202102"/>
    <n v="5632"/>
    <s v="Kemikalier, gas och skyddsutrustning"/>
    <s v="V550021"/>
    <m/>
    <m/>
    <x v="3"/>
    <x v="4"/>
    <s v="Nitrogen"/>
    <n v="150"/>
    <n v="99848050"/>
    <s v="STRANDMÖLLEN AB"/>
    <s v="x"/>
  </r>
  <r>
    <n v="121000048"/>
    <n v="202101"/>
    <n v="5729"/>
    <s v="Internfakturerade datatjänster"/>
    <s v="V5500"/>
    <m/>
    <m/>
    <x v="4"/>
    <x v="1"/>
    <s v="Licenser Programbiblioteket 202101"/>
    <n v="31499.06"/>
    <m/>
    <m/>
    <s v="x"/>
  </r>
  <r>
    <n v="121000223"/>
    <n v="202102"/>
    <n v="5729"/>
    <s v="Internfakturerade datatjänster"/>
    <s v="V5500"/>
    <m/>
    <m/>
    <x v="4"/>
    <x v="1"/>
    <s v="Licenser Programbiblioteket 202102"/>
    <n v="31941"/>
    <m/>
    <m/>
    <s v="x"/>
  </r>
  <r>
    <n v="121000469"/>
    <n v="202103"/>
    <n v="5729"/>
    <s v="Internfakturerade datatjänster"/>
    <s v="V5500"/>
    <m/>
    <m/>
    <x v="4"/>
    <x v="1"/>
    <s v="Licenser Programbiblioteket 202103"/>
    <n v="30241"/>
    <m/>
    <m/>
    <s v="x"/>
  </r>
  <r>
    <n v="121000891"/>
    <n v="202104"/>
    <n v="5729"/>
    <s v="Internfakturerade datatjänster"/>
    <s v="V5500"/>
    <m/>
    <m/>
    <x v="4"/>
    <x v="1"/>
    <s v="Licenser Programbiblioteket 202104"/>
    <n v="29641"/>
    <m/>
    <m/>
    <s v="x"/>
  </r>
  <r>
    <n v="121001208"/>
    <n v="202105"/>
    <n v="5729"/>
    <s v="Internfakturerade datatjänster"/>
    <s v="V5500"/>
    <m/>
    <m/>
    <x v="4"/>
    <x v="1"/>
    <s v="Licenser Programbiblioteket 202105"/>
    <n v="29641"/>
    <m/>
    <m/>
    <s v="x"/>
  </r>
  <r>
    <n v="121001546"/>
    <n v="202106"/>
    <n v="5729"/>
    <s v="Internfakturerade datatjänster"/>
    <s v="V5500"/>
    <m/>
    <m/>
    <x v="4"/>
    <x v="1"/>
    <s v="Omf ver 121001208 Licenser Programbibliotek 202105 V5500 --&gt; V7501"/>
    <n v="-18884.39"/>
    <m/>
    <m/>
    <s v="x"/>
  </r>
  <r>
    <n v="121001546"/>
    <n v="202106"/>
    <n v="5729"/>
    <s v="Internfakturerade datatjänster"/>
    <s v="V5500"/>
    <m/>
    <m/>
    <x v="4"/>
    <x v="1"/>
    <s v="Omf ver 121000048 Licenser Programbibliotek 202101 V5500 --&gt; V7501"/>
    <n v="-18884.37"/>
    <m/>
    <m/>
    <s v="x"/>
  </r>
  <r>
    <n v="121001546"/>
    <n v="202106"/>
    <n v="5729"/>
    <s v="Internfakturerade datatjänster"/>
    <s v="V5500"/>
    <m/>
    <m/>
    <x v="4"/>
    <x v="1"/>
    <s v="Omf ver 121000223 Licenser Programbibliotek 202102 V5500 --&gt; V7501"/>
    <n v="-18884.37"/>
    <m/>
    <m/>
    <s v="x"/>
  </r>
  <r>
    <n v="121001546"/>
    <n v="202106"/>
    <n v="5729"/>
    <s v="Internfakturerade datatjänster"/>
    <s v="V5500"/>
    <m/>
    <m/>
    <x v="4"/>
    <x v="1"/>
    <s v="Omf ver 121000469 Licenser Programbibliotek 202103 V5500 --&gt; V7501"/>
    <n v="-18884.37"/>
    <m/>
    <m/>
    <s v="x"/>
  </r>
  <r>
    <n v="121001546"/>
    <n v="202106"/>
    <n v="5729"/>
    <s v="Internfakturerade datatjänster"/>
    <s v="V5500"/>
    <m/>
    <m/>
    <x v="4"/>
    <x v="1"/>
    <s v="Omf ver 121000891 Licenser Programbibliotek 202104 V5500 --&gt; V7501"/>
    <n v="-18884.37"/>
    <m/>
    <m/>
    <s v="x"/>
  </r>
  <r>
    <n v="121001579"/>
    <n v="202106"/>
    <n v="5729"/>
    <s v="Internfakturerade datatjänster"/>
    <s v="V5500"/>
    <m/>
    <m/>
    <x v="4"/>
    <x v="1"/>
    <s v="Licenser Programbiblioteket 202106"/>
    <n v="32641"/>
    <m/>
    <m/>
    <s v="x"/>
  </r>
  <r>
    <n v="121002094"/>
    <n v="202108"/>
    <n v="5729"/>
    <s v="Internfakturerade datatjänster"/>
    <s v="V5500"/>
    <m/>
    <m/>
    <x v="4"/>
    <x v="1"/>
    <s v="Licenser Programbiblioteket 202107"/>
    <n v="30350.68"/>
    <m/>
    <m/>
    <s v="x"/>
  </r>
  <r>
    <n v="121002095"/>
    <n v="202108"/>
    <n v="5729"/>
    <s v="Internfakturerade datatjänster"/>
    <s v="V5500"/>
    <m/>
    <m/>
    <x v="4"/>
    <x v="1"/>
    <s v="Licenser Programbiblioteket 202108"/>
    <n v="29641"/>
    <m/>
    <m/>
    <s v="x"/>
  </r>
  <r>
    <n v="121002416"/>
    <n v="202109"/>
    <n v="5729"/>
    <s v="Internfakturerade datatjänster"/>
    <s v="V5500"/>
    <m/>
    <m/>
    <x v="4"/>
    <x v="1"/>
    <s v="Licenser Programbiblioteket 202109"/>
    <n v="30641"/>
    <m/>
    <m/>
    <s v="x"/>
  </r>
  <r>
    <n v="121002510"/>
    <n v="202109"/>
    <n v="5729"/>
    <s v="Internfakturerade datatjänster"/>
    <s v="V5500"/>
    <m/>
    <m/>
    <x v="4"/>
    <x v="1"/>
    <s v="Omf ver 121002094 Licenser Programbiblioteket 202107 V5500 --&gt; V7501"/>
    <n v="-26000"/>
    <m/>
    <m/>
    <s v="x"/>
  </r>
  <r>
    <n v="121002563"/>
    <n v="202109"/>
    <n v="5729"/>
    <s v="Internfakturerade datatjänster"/>
    <s v="V5500"/>
    <m/>
    <m/>
    <x v="4"/>
    <x v="1"/>
    <s v="Omf. vr 121002095 Licenser Programbiblioteket 202108 9tkr V5500 --&gt; V7501"/>
    <n v="-9000"/>
    <m/>
    <m/>
    <s v="x"/>
  </r>
  <r>
    <n v="121002877"/>
    <n v="202110"/>
    <n v="5729"/>
    <s v="Internfakturerade datatjänster"/>
    <s v="V5500"/>
    <m/>
    <m/>
    <x v="4"/>
    <x v="1"/>
    <s v="Licenser Programbiblioteket 202110"/>
    <n v="32237.77"/>
    <m/>
    <m/>
    <s v="x"/>
  </r>
  <r>
    <n v="121002925"/>
    <n v="202110"/>
    <n v="5729"/>
    <s v="Internfakturerade datatjänster"/>
    <s v="V5500"/>
    <m/>
    <m/>
    <x v="4"/>
    <x v="1"/>
    <s v="Backning del av vr 121002510"/>
    <n v="89.93"/>
    <m/>
    <m/>
    <s v="x"/>
  </r>
  <r>
    <n v="121003309"/>
    <n v="202111"/>
    <n v="5729"/>
    <s v="Internfakturerade datatjänster"/>
    <s v="V5500"/>
    <m/>
    <m/>
    <x v="4"/>
    <x v="1"/>
    <s v="Licenser Programbiblioteket 202111"/>
    <n v="29553.17"/>
    <m/>
    <m/>
    <s v="x"/>
  </r>
  <r>
    <n v="121003590"/>
    <n v="202112"/>
    <n v="5729"/>
    <s v="Internfakturerade datatjänster"/>
    <s v="V5500"/>
    <m/>
    <m/>
    <x v="4"/>
    <x v="1"/>
    <s v="Licenser Programbiblioteket 202112"/>
    <n v="22441"/>
    <m/>
    <m/>
    <s v="x"/>
  </r>
  <r>
    <n v="121003726"/>
    <n v="202112"/>
    <n v="5729"/>
    <s v="Internfakturerade datatjänster"/>
    <s v="V5500"/>
    <m/>
    <m/>
    <x v="4"/>
    <x v="1"/>
    <s v="Omf vr 121003309 Licenser Programbiblioteket 202111 V5500 --&gt; V7501"/>
    <n v="-29553.17"/>
    <m/>
    <m/>
    <s v="x"/>
  </r>
  <r>
    <n v="121003726"/>
    <n v="202112"/>
    <n v="5729"/>
    <s v="Internfakturerade datatjänster"/>
    <s v="V5500"/>
    <m/>
    <m/>
    <x v="4"/>
    <x v="1"/>
    <s v="Omf del av vr 121003590 Licenser Programbiblioteket 202112 V5500 --&gt; V7501"/>
    <n v="-1646.83"/>
    <m/>
    <m/>
    <s v="x"/>
  </r>
  <r>
    <n v="121001546"/>
    <n v="202106"/>
    <n v="5729"/>
    <s v="Internfakturerade datatjänster"/>
    <s v="V7501"/>
    <m/>
    <m/>
    <x v="4"/>
    <x v="1"/>
    <s v="Omf ver 121001208 Licenser Programbibliotek 202105 V5500 --&gt; V7501"/>
    <n v="18884.39"/>
    <m/>
    <m/>
    <s v="x"/>
  </r>
  <r>
    <n v="121001546"/>
    <n v="202106"/>
    <n v="5729"/>
    <s v="Internfakturerade datatjänster"/>
    <s v="V7501"/>
    <m/>
    <m/>
    <x v="4"/>
    <x v="1"/>
    <s v="Omf ver 121000048 Licenser Programbibliotek 202101 V5500 --&gt; V7501"/>
    <n v="18884.37"/>
    <m/>
    <m/>
    <s v="x"/>
  </r>
  <r>
    <n v="121001546"/>
    <n v="202106"/>
    <n v="5729"/>
    <s v="Internfakturerade datatjänster"/>
    <s v="V7501"/>
    <m/>
    <m/>
    <x v="4"/>
    <x v="1"/>
    <s v="Omf ver 121000223 Licenser Programbibliotek 202102 V5500 --&gt; V7501"/>
    <n v="18884.37"/>
    <m/>
    <m/>
    <s v="x"/>
  </r>
  <r>
    <n v="121001546"/>
    <n v="202106"/>
    <n v="5729"/>
    <s v="Internfakturerade datatjänster"/>
    <s v="V7501"/>
    <m/>
    <m/>
    <x v="4"/>
    <x v="1"/>
    <s v="Omf ver 121000469 Licenser Programbibliotek 202103 V5500 --&gt; V7501"/>
    <n v="18884.37"/>
    <m/>
    <m/>
    <s v="x"/>
  </r>
  <r>
    <n v="121001546"/>
    <n v="202106"/>
    <n v="5729"/>
    <s v="Internfakturerade datatjänster"/>
    <s v="V7501"/>
    <m/>
    <m/>
    <x v="4"/>
    <x v="1"/>
    <s v="Omf ver 121000891 Licenser Programbibliotek 202104 V5500 --&gt; V7501"/>
    <n v="18884.37"/>
    <m/>
    <m/>
    <s v="x"/>
  </r>
  <r>
    <n v="121002510"/>
    <n v="202109"/>
    <n v="5729"/>
    <s v="Internfakturerade datatjänster"/>
    <s v="V7501"/>
    <m/>
    <m/>
    <x v="4"/>
    <x v="1"/>
    <s v="Omf ver 121002094 Licenser Programbiblioteket 202107 V5500 --&gt; V7501"/>
    <n v="26000"/>
    <m/>
    <m/>
    <s v="x"/>
  </r>
  <r>
    <n v="121002563"/>
    <n v="202109"/>
    <n v="5729"/>
    <s v="Internfakturerade datatjänster"/>
    <s v="V7501"/>
    <m/>
    <m/>
    <x v="4"/>
    <x v="1"/>
    <s v="Omf. vr 121002095 Licenser Programbiblioteket 202108 9tkr V5500 --&gt; V7501"/>
    <n v="9000"/>
    <m/>
    <m/>
    <s v="x"/>
  </r>
  <r>
    <n v="121003726"/>
    <n v="202112"/>
    <n v="5729"/>
    <s v="Internfakturerade datatjänster"/>
    <s v="V7501"/>
    <m/>
    <m/>
    <x v="4"/>
    <x v="1"/>
    <s v="Omf del av vr 121003590 Licenser Programbiblioteket 202112 V5500 --&gt; V7501"/>
    <n v="1646.83"/>
    <m/>
    <m/>
    <s v="x"/>
  </r>
  <r>
    <n v="121003726"/>
    <n v="202112"/>
    <n v="5729"/>
    <s v="Internfakturerade datatjänster"/>
    <s v="V7501"/>
    <m/>
    <m/>
    <x v="4"/>
    <x v="1"/>
    <s v="Omf vr 121003309 Licenser Programbiblioteket 202111 V5500 --&gt; V7501"/>
    <n v="29553.17"/>
    <m/>
    <m/>
    <s v="x"/>
  </r>
  <r>
    <n v="80161194"/>
    <n v="202105"/>
    <n v="5021"/>
    <s v="Hyra speciella lokaler"/>
    <s v="V550020"/>
    <m/>
    <m/>
    <x v="5"/>
    <x v="8"/>
    <s v="Hyra renrum Q4, TEM support"/>
    <n v="11985"/>
    <n v="99293204"/>
    <s v="UPPSALA UNIVERSITET"/>
    <s v="x"/>
  </r>
  <r>
    <n v="80162120"/>
    <n v="202107"/>
    <n v="5021"/>
    <s v="Hyra speciella lokaler"/>
    <s v="V550020"/>
    <m/>
    <m/>
    <x v="5"/>
    <x v="8"/>
    <s v="hyra renrum kvartal 1 2021"/>
    <n v="15200"/>
    <n v="99293204"/>
    <s v="UPPSALA UNIVERSITET"/>
    <s v="x"/>
  </r>
  <r>
    <n v="80164491"/>
    <n v="202112"/>
    <n v="5021"/>
    <s v="Hyra speciella lokaler"/>
    <s v="V550020"/>
    <m/>
    <m/>
    <x v="5"/>
    <x v="8"/>
    <s v="TEM hyra renrum Q2 2021 Uppsala"/>
    <n v="24150"/>
    <n v="99293204"/>
    <s v="UPPSALA UNIVERSITET"/>
    <s v="x"/>
  </r>
  <r>
    <n v="80166102"/>
    <n v="202112"/>
    <n v="5021"/>
    <s v="Hyra speciella lokaler"/>
    <s v="V550020"/>
    <m/>
    <m/>
    <x v="5"/>
    <x v="8"/>
    <s v="Hyra renrum Uppsala univ. Q3 2021"/>
    <n v="4350"/>
    <n v="99293204"/>
    <s v="UPPSALA UNIVERSITET"/>
    <s v="x"/>
  </r>
  <r>
    <n v="80166180"/>
    <n v="202112"/>
    <n v="5021"/>
    <s v="Hyra speciella lokaler"/>
    <s v="V550020"/>
    <m/>
    <m/>
    <x v="5"/>
    <x v="8"/>
    <s v="Hyra renrum TEM Uppsala univ. okt-nov 2021"/>
    <n v="19550"/>
    <n v="99293204"/>
    <s v="UPPSALA UNIVERSITET"/>
    <s v="x"/>
  </r>
  <r>
    <n v="612100000"/>
    <n v="202101"/>
    <n v="4061"/>
    <s v="Fast anställd pers inkl. soc. avg."/>
    <s v="V5500"/>
    <n v="8105262631"/>
    <s v="Revathy Rajan, Prasath Babu"/>
    <x v="6"/>
    <x v="1"/>
    <s v="HR+lön/ToR 202101"/>
    <n v="15411.38"/>
    <n v="0"/>
    <s v="0 TOM"/>
    <s v="x"/>
  </r>
  <r>
    <n v="612100000"/>
    <n v="202101"/>
    <n v="4061"/>
    <s v="Fast anställd pers inkl. soc. avg."/>
    <s v="Z4MVC04"/>
    <n v="5605240059"/>
    <s v="STRÖM, VALTER"/>
    <x v="6"/>
    <x v="1"/>
    <s v="HR+lön/ToR 202101"/>
    <n v="21117.05"/>
    <n v="0"/>
    <s v="0 TOM"/>
    <s v="x"/>
  </r>
  <r>
    <n v="612100000"/>
    <n v="202101"/>
    <n v="4061"/>
    <s v="Fast anställd pers inkl. soc. avg."/>
    <s v="Z4MVC04"/>
    <n v="5703072305"/>
    <s v="Long, Wenli"/>
    <x v="6"/>
    <x v="1"/>
    <s v="HR+lön/ToR 202101"/>
    <n v="29307.64"/>
    <n v="0"/>
    <s v="0 TOM"/>
    <s v="x"/>
  </r>
  <r>
    <n v="612100000"/>
    <n v="202101"/>
    <n v="4061"/>
    <s v="Fast anställd pers inkl. soc. avg."/>
    <s v="Z4MVC04"/>
    <n v="8105262631"/>
    <s v="Revathy Rajan, Prasath Babu"/>
    <x v="6"/>
    <x v="1"/>
    <s v="HR+lön/ToR 202101"/>
    <n v="27740.47"/>
    <n v="0"/>
    <s v="0 TOM"/>
    <s v="x"/>
  </r>
  <r>
    <n v="622100321"/>
    <n v="202101"/>
    <n v="4061"/>
    <s v="Fast anställd pers inkl. soc. avg."/>
    <s v="Z49MVC"/>
    <n v="5605240059"/>
    <s v="STRÖM, VALTER"/>
    <x v="6"/>
    <x v="1"/>
    <s v="M138:MVC  Trigg VH fördelning INFRA avdstöd"/>
    <n v="-21117.05"/>
    <m/>
    <m/>
    <s v="x"/>
  </r>
  <r>
    <n v="622100321"/>
    <n v="202101"/>
    <n v="4061"/>
    <s v="Fast anställd pers inkl. soc. avg."/>
    <s v="Z49MVC"/>
    <n v="8105262631"/>
    <s v="Revathy Rajan, Prasath Babu"/>
    <x v="6"/>
    <x v="1"/>
    <s v="M138:MVC  Trigg VH fördelning INFRA avdstöd"/>
    <n v="-27740.47"/>
    <m/>
    <m/>
    <s v="x"/>
  </r>
  <r>
    <n v="622100321"/>
    <n v="202101"/>
    <n v="4061"/>
    <s v="Fast anställd pers inkl. soc. avg."/>
    <s v="Z43MVC"/>
    <n v="8105262631"/>
    <s v="Revathy Rajan, Prasath Babu"/>
    <x v="6"/>
    <x v="1"/>
    <s v="M138:MVC  Trigg VH fördelning INFRA avdstöd"/>
    <n v="25243.83"/>
    <m/>
    <m/>
    <s v="x"/>
  </r>
  <r>
    <n v="622100321"/>
    <n v="202101"/>
    <n v="4061"/>
    <s v="Fast anställd pers inkl. soc. avg."/>
    <s v="Z43MVC"/>
    <n v="5605240059"/>
    <s v="STRÖM, VALTER"/>
    <x v="6"/>
    <x v="1"/>
    <s v="M138:MVC  Trigg VH fördelning INFRA avdstöd"/>
    <n v="19216.52"/>
    <m/>
    <m/>
    <s v="x"/>
  </r>
  <r>
    <n v="622100321"/>
    <n v="202101"/>
    <n v="4061"/>
    <s v="Fast anställd pers inkl. soc. avg."/>
    <s v="Z41MVC"/>
    <n v="8105262631"/>
    <s v="Revathy Rajan, Prasath Babu"/>
    <x v="6"/>
    <x v="1"/>
    <s v="M138:MVC  Trigg VH fördelning INFRA avdstöd"/>
    <n v="2496.64"/>
    <m/>
    <m/>
    <s v="x"/>
  </r>
  <r>
    <n v="622100321"/>
    <n v="202101"/>
    <n v="4061"/>
    <s v="Fast anställd pers inkl. soc. avg."/>
    <s v="Z49MVC"/>
    <n v="5703072305"/>
    <s v="Long, Wenli"/>
    <x v="6"/>
    <x v="1"/>
    <s v="M138:MVC  Trigg VH fördelning INFRA avdstöd"/>
    <n v="-29307.64"/>
    <m/>
    <m/>
    <s v="x"/>
  </r>
  <r>
    <n v="622100321"/>
    <n v="202101"/>
    <n v="4061"/>
    <s v="Fast anställd pers inkl. soc. avg."/>
    <s v="Z41MVC"/>
    <n v="5605240059"/>
    <s v="STRÖM, VALTER"/>
    <x v="6"/>
    <x v="1"/>
    <s v="M138:MVC  Trigg VH fördelning INFRA avdstöd"/>
    <n v="1900.53"/>
    <m/>
    <m/>
    <s v="x"/>
  </r>
  <r>
    <n v="622100321"/>
    <n v="202101"/>
    <n v="4061"/>
    <s v="Fast anställd pers inkl. soc. avg."/>
    <s v="Z43MVC"/>
    <n v="5703072305"/>
    <s v="Long, Wenli"/>
    <x v="6"/>
    <x v="1"/>
    <s v="M138:MVC  Trigg VH fördelning INFRA avdstöd"/>
    <n v="26669.95"/>
    <m/>
    <m/>
    <s v="x"/>
  </r>
  <r>
    <n v="622100321"/>
    <n v="202101"/>
    <n v="4061"/>
    <s v="Fast anställd pers inkl. soc. avg."/>
    <s v="Z41MVC"/>
    <n v="5703072305"/>
    <s v="Long, Wenli"/>
    <x v="6"/>
    <x v="1"/>
    <s v="M138:MVC  Trigg VH fördelning INFRA avdstöd"/>
    <n v="2637.69"/>
    <m/>
    <m/>
    <s v="x"/>
  </r>
  <r>
    <n v="612100001"/>
    <n v="202102"/>
    <n v="4061"/>
    <s v="Fast anställd pers inkl. soc. avg."/>
    <s v="V5500"/>
    <n v="8105262631"/>
    <s v="Revathy Rajan, Prasath Babu"/>
    <x v="6"/>
    <x v="1"/>
    <s v="HR+lön/ToR 202102"/>
    <n v="15411.38"/>
    <n v="0"/>
    <s v="0 TOM"/>
    <s v="x"/>
  </r>
  <r>
    <n v="612100001"/>
    <n v="202102"/>
    <n v="4061"/>
    <s v="Fast anställd pers inkl. soc. avg."/>
    <s v="Z4MVC04"/>
    <n v="5605240059"/>
    <s v="STRÖM, VALTER"/>
    <x v="6"/>
    <x v="1"/>
    <s v="HR+lön/ToR 202102"/>
    <n v="21015.08"/>
    <n v="0"/>
    <s v="0 TOM"/>
    <s v="x"/>
  </r>
  <r>
    <n v="612100001"/>
    <n v="202102"/>
    <n v="4061"/>
    <s v="Fast anställd pers inkl. soc. avg."/>
    <s v="Z4MVC04"/>
    <n v="5703072305"/>
    <s v="Long, Wenli"/>
    <x v="6"/>
    <x v="1"/>
    <s v="HR+lön/ToR 202102"/>
    <n v="29161.87"/>
    <n v="0"/>
    <s v="0 TOM"/>
    <s v="x"/>
  </r>
  <r>
    <n v="612100001"/>
    <n v="202102"/>
    <n v="4061"/>
    <s v="Fast anställd pers inkl. soc. avg."/>
    <s v="Z4MVC04"/>
    <n v="8105262631"/>
    <s v="Revathy Rajan, Prasath Babu"/>
    <x v="6"/>
    <x v="1"/>
    <s v="HR+lön/ToR 202102"/>
    <n v="27740.47"/>
    <n v="0"/>
    <s v="0 TOM"/>
    <s v="x"/>
  </r>
  <r>
    <n v="622100404"/>
    <n v="202102"/>
    <n v="4061"/>
    <s v="Fast anställd pers inkl. soc. avg."/>
    <s v="Z41MVC"/>
    <n v="8105262631"/>
    <s v="Revathy Rajan, Prasath Babu"/>
    <x v="6"/>
    <x v="1"/>
    <s v="M138:MVC  Trigg VH fördelning INFRA avdstöd"/>
    <n v="2496.64"/>
    <m/>
    <m/>
    <s v="x"/>
  </r>
  <r>
    <n v="622100404"/>
    <n v="202102"/>
    <n v="4061"/>
    <s v="Fast anställd pers inkl. soc. avg."/>
    <s v="Z41MVC"/>
    <n v="5703072305"/>
    <s v="Long, Wenli"/>
    <x v="6"/>
    <x v="1"/>
    <s v="M138:MVC  Trigg VH fördelning INFRA avdstöd"/>
    <n v="2624.57"/>
    <m/>
    <m/>
    <s v="x"/>
  </r>
  <r>
    <n v="622100404"/>
    <n v="202102"/>
    <n v="4061"/>
    <s v="Fast anställd pers inkl. soc. avg."/>
    <s v="Z43MVC"/>
    <n v="8105262631"/>
    <s v="Revathy Rajan, Prasath Babu"/>
    <x v="6"/>
    <x v="1"/>
    <s v="M138:MVC  Trigg VH fördelning INFRA avdstöd"/>
    <n v="25243.83"/>
    <m/>
    <m/>
    <s v="x"/>
  </r>
  <r>
    <n v="622100404"/>
    <n v="202102"/>
    <n v="4061"/>
    <s v="Fast anställd pers inkl. soc. avg."/>
    <s v="Z49MVC"/>
    <n v="5605240059"/>
    <s v="STRÖM, VALTER"/>
    <x v="6"/>
    <x v="1"/>
    <s v="M138:MVC  Trigg VH fördelning INFRA avdstöd"/>
    <n v="-21015.08"/>
    <m/>
    <m/>
    <s v="x"/>
  </r>
  <r>
    <n v="622100404"/>
    <n v="202102"/>
    <n v="4061"/>
    <s v="Fast anställd pers inkl. soc. avg."/>
    <s v="Z41MVC"/>
    <n v="5605240059"/>
    <s v="STRÖM, VALTER"/>
    <x v="6"/>
    <x v="1"/>
    <s v="M138:MVC  Trigg VH fördelning INFRA avdstöd"/>
    <n v="1891.36"/>
    <m/>
    <m/>
    <s v="x"/>
  </r>
  <r>
    <n v="622100404"/>
    <n v="202102"/>
    <n v="4061"/>
    <s v="Fast anställd pers inkl. soc. avg."/>
    <s v="Z43MVC"/>
    <n v="5605240059"/>
    <s v="STRÖM, VALTER"/>
    <x v="6"/>
    <x v="1"/>
    <s v="M138:MVC  Trigg VH fördelning INFRA avdstöd"/>
    <n v="19123.72"/>
    <m/>
    <m/>
    <s v="x"/>
  </r>
  <r>
    <n v="622100404"/>
    <n v="202102"/>
    <n v="4061"/>
    <s v="Fast anställd pers inkl. soc. avg."/>
    <s v="Z49MVC"/>
    <n v="8105262631"/>
    <s v="Revathy Rajan, Prasath Babu"/>
    <x v="6"/>
    <x v="1"/>
    <s v="M138:MVC  Trigg VH fördelning INFRA avdstöd"/>
    <n v="-27740.47"/>
    <m/>
    <m/>
    <s v="x"/>
  </r>
  <r>
    <n v="622100404"/>
    <n v="202102"/>
    <n v="4061"/>
    <s v="Fast anställd pers inkl. soc. avg."/>
    <s v="Z49MVC"/>
    <n v="5703072305"/>
    <s v="Long, Wenli"/>
    <x v="6"/>
    <x v="1"/>
    <s v="M138:MVC  Trigg VH fördelning INFRA avdstöd"/>
    <n v="-29161.87"/>
    <m/>
    <m/>
    <s v="x"/>
  </r>
  <r>
    <n v="622100404"/>
    <n v="202102"/>
    <n v="4061"/>
    <s v="Fast anställd pers inkl. soc. avg."/>
    <s v="Z43MVC"/>
    <n v="5703072305"/>
    <s v="Long, Wenli"/>
    <x v="6"/>
    <x v="1"/>
    <s v="M138:MVC  Trigg VH fördelning INFRA avdstöd"/>
    <n v="26537.3"/>
    <m/>
    <m/>
    <s v="x"/>
  </r>
  <r>
    <n v="622100662"/>
    <n v="202103"/>
    <n v="4061"/>
    <s v="Fast anställd pers inkl. soc. avg."/>
    <s v="Z41MVC"/>
    <n v="6909040393"/>
    <s v="TILLIANDER, ANDERS"/>
    <x v="6"/>
    <x v="1"/>
    <s v="M138:MVC  Trigg VH fördelning INFRA avdstöd"/>
    <n v="2323.52"/>
    <m/>
    <m/>
    <s v="x"/>
  </r>
  <r>
    <n v="622100662"/>
    <n v="202103"/>
    <n v="4061"/>
    <s v="Fast anställd pers inkl. soc. avg."/>
    <s v="Z43MVC"/>
    <n v="8105262631"/>
    <s v="Revathy Rajan, Prasath Babu"/>
    <x v="6"/>
    <x v="1"/>
    <s v="M138:MVC  Trigg VH fördelning INFRA avdstöd"/>
    <n v="25243.83"/>
    <m/>
    <m/>
    <s v="x"/>
  </r>
  <r>
    <n v="622100662"/>
    <n v="202103"/>
    <n v="4061"/>
    <s v="Fast anställd pers inkl. soc. avg."/>
    <s v="Z49MVC"/>
    <n v="5605240059"/>
    <s v="STRÖM, VALTER"/>
    <x v="6"/>
    <x v="1"/>
    <s v="M138:MVC  Trigg VH fördelning INFRA avdstöd"/>
    <n v="-20811.150000000001"/>
    <m/>
    <m/>
    <s v="x"/>
  </r>
  <r>
    <n v="622100662"/>
    <n v="202103"/>
    <n v="4061"/>
    <s v="Fast anställd pers inkl. soc. avg."/>
    <s v="Z43MVC"/>
    <n v="5605240059"/>
    <s v="STRÖM, VALTER"/>
    <x v="6"/>
    <x v="1"/>
    <s v="M138:MVC  Trigg VH fördelning INFRA avdstöd"/>
    <n v="18938.150000000001"/>
    <m/>
    <m/>
    <s v="x"/>
  </r>
  <r>
    <n v="622100662"/>
    <n v="202103"/>
    <n v="4061"/>
    <s v="Fast anställd pers inkl. soc. avg."/>
    <s v="Z49MVC"/>
    <n v="8105262631"/>
    <s v="Revathy Rajan, Prasath Babu"/>
    <x v="6"/>
    <x v="1"/>
    <s v="M138:MVC  Trigg VH fördelning INFRA avdstöd"/>
    <n v="-27740.47"/>
    <m/>
    <m/>
    <s v="x"/>
  </r>
  <r>
    <n v="622100662"/>
    <n v="202103"/>
    <n v="4061"/>
    <s v="Fast anställd pers inkl. soc. avg."/>
    <s v="Z41MVC"/>
    <n v="5703072305"/>
    <s v="Long, Wenli"/>
    <x v="6"/>
    <x v="1"/>
    <s v="M138:MVC  Trigg VH fördelning INFRA avdstöd"/>
    <n v="2624.57"/>
    <m/>
    <m/>
    <s v="x"/>
  </r>
  <r>
    <n v="622100662"/>
    <n v="202103"/>
    <n v="4061"/>
    <s v="Fast anställd pers inkl. soc. avg."/>
    <s v="Z43MVC"/>
    <n v="6909040393"/>
    <s v="TILLIANDER, ANDERS"/>
    <x v="6"/>
    <x v="1"/>
    <s v="M138:MVC  Trigg VH fördelning INFRA avdstöd"/>
    <n v="23493.42"/>
    <m/>
    <m/>
    <s v="x"/>
  </r>
  <r>
    <n v="622100662"/>
    <n v="202103"/>
    <n v="4061"/>
    <s v="Fast anställd pers inkl. soc. avg."/>
    <s v="Z41MVC"/>
    <n v="8105262631"/>
    <s v="Revathy Rajan, Prasath Babu"/>
    <x v="6"/>
    <x v="1"/>
    <s v="M138:MVC  Trigg VH fördelning INFRA avdstöd"/>
    <n v="2496.64"/>
    <m/>
    <m/>
    <s v="x"/>
  </r>
  <r>
    <n v="622100662"/>
    <n v="202103"/>
    <n v="4061"/>
    <s v="Fast anställd pers inkl. soc. avg."/>
    <s v="Z49MVC"/>
    <n v="5703072305"/>
    <s v="Long, Wenli"/>
    <x v="6"/>
    <x v="1"/>
    <s v="M138:MVC  Trigg VH fördelning INFRA avdstöd"/>
    <n v="-29161.87"/>
    <m/>
    <m/>
    <s v="x"/>
  </r>
  <r>
    <n v="622100662"/>
    <n v="202103"/>
    <n v="4061"/>
    <s v="Fast anställd pers inkl. soc. avg."/>
    <s v="Z41MVC"/>
    <n v="5605240059"/>
    <s v="STRÖM, VALTER"/>
    <x v="6"/>
    <x v="1"/>
    <s v="M138:MVC  Trigg VH fördelning INFRA avdstöd"/>
    <n v="1873"/>
    <m/>
    <m/>
    <s v="x"/>
  </r>
  <r>
    <n v="622100662"/>
    <n v="202103"/>
    <n v="4061"/>
    <s v="Fast anställd pers inkl. soc. avg."/>
    <s v="Z43MVC"/>
    <n v="5703072305"/>
    <s v="Long, Wenli"/>
    <x v="6"/>
    <x v="1"/>
    <s v="M138:MVC  Trigg VH fördelning INFRA avdstöd"/>
    <n v="26537.3"/>
    <m/>
    <m/>
    <s v="x"/>
  </r>
  <r>
    <n v="622100662"/>
    <n v="202103"/>
    <n v="4061"/>
    <s v="Fast anställd pers inkl. soc. avg."/>
    <s v="Z49MVC"/>
    <n v="6909040393"/>
    <s v="TILLIANDER, ANDERS"/>
    <x v="6"/>
    <x v="1"/>
    <s v="M138:MVC  Trigg VH fördelning INFRA avdstöd"/>
    <n v="-25816.94"/>
    <m/>
    <m/>
    <s v="x"/>
  </r>
  <r>
    <n v="612100003"/>
    <n v="202103"/>
    <n v="4061"/>
    <s v="Fast anställd pers inkl. soc. avg."/>
    <s v="V5500"/>
    <n v="8105262631"/>
    <s v="Revathy Rajan, Prasath Babu"/>
    <x v="6"/>
    <x v="1"/>
    <s v="HR+lön/ToR 202103"/>
    <n v="15411.38"/>
    <n v="0"/>
    <s v="0 TOM"/>
    <s v="x"/>
  </r>
  <r>
    <n v="612100003"/>
    <n v="202103"/>
    <n v="4061"/>
    <s v="Fast anställd pers inkl. soc. avg."/>
    <s v="Z4MVC04"/>
    <n v="5605240059"/>
    <s v="STRÖM, VALTER"/>
    <x v="6"/>
    <x v="1"/>
    <s v="HR+lön/ToR 202103"/>
    <n v="20811.150000000001"/>
    <n v="0"/>
    <s v="0 TOM"/>
    <s v="x"/>
  </r>
  <r>
    <n v="612100003"/>
    <n v="202103"/>
    <n v="4061"/>
    <s v="Fast anställd pers inkl. soc. avg."/>
    <s v="Z4MVC04"/>
    <n v="5703072305"/>
    <s v="Long, Wenli"/>
    <x v="6"/>
    <x v="1"/>
    <s v="HR+lön/ToR 202103"/>
    <n v="29161.87"/>
    <n v="0"/>
    <s v="0 TOM"/>
    <s v="x"/>
  </r>
  <r>
    <n v="612100003"/>
    <n v="202103"/>
    <n v="4061"/>
    <s v="Fast anställd pers inkl. soc. avg."/>
    <s v="Z4MVC04"/>
    <n v="6909040393"/>
    <s v="TILLIANDER, ANDERS"/>
    <x v="6"/>
    <x v="1"/>
    <s v="HR+lön/ToR 202103"/>
    <n v="25816.94"/>
    <n v="0"/>
    <s v="0 TOM"/>
    <s v="x"/>
  </r>
  <r>
    <n v="612100003"/>
    <n v="202103"/>
    <n v="4061"/>
    <s v="Fast anställd pers inkl. soc. avg."/>
    <s v="Z4MVC04"/>
    <n v="8105262631"/>
    <s v="Revathy Rajan, Prasath Babu"/>
    <x v="6"/>
    <x v="1"/>
    <s v="HR+lön/ToR 202103"/>
    <n v="27740.47"/>
    <n v="0"/>
    <s v="0 TOM"/>
    <s v="x"/>
  </r>
  <r>
    <n v="612100005"/>
    <n v="202104"/>
    <n v="4061"/>
    <s v="Fast anställd pers inkl. soc. avg."/>
    <s v="V5500"/>
    <n v="8105262631"/>
    <s v="Revathy Rajan, Prasath Babu"/>
    <x v="6"/>
    <x v="1"/>
    <s v="HR+lön/ToR 202104"/>
    <n v="15411.38"/>
    <n v="0"/>
    <s v="0 TOM"/>
    <s v="x"/>
  </r>
  <r>
    <n v="612100005"/>
    <n v="202104"/>
    <n v="4061"/>
    <s v="Fast anställd pers inkl. soc. avg."/>
    <s v="Z4MVC04"/>
    <n v="5605240059"/>
    <s v="STRÖM, VALTER"/>
    <x v="6"/>
    <x v="1"/>
    <s v="HR+lön/ToR 202104"/>
    <n v="20811.150000000001"/>
    <n v="0"/>
    <s v="0 TOM"/>
    <s v="x"/>
  </r>
  <r>
    <n v="612100005"/>
    <n v="202104"/>
    <n v="4061"/>
    <s v="Fast anställd pers inkl. soc. avg."/>
    <s v="Z4MVC04"/>
    <n v="5703072305"/>
    <s v="Long, Wenli"/>
    <x v="6"/>
    <x v="1"/>
    <s v="HR+lön/ToR 202104"/>
    <n v="29161.87"/>
    <n v="0"/>
    <s v="0 TOM"/>
    <s v="x"/>
  </r>
  <r>
    <n v="612100005"/>
    <n v="202104"/>
    <n v="4061"/>
    <s v="Fast anställd pers inkl. soc. avg."/>
    <s v="Z4MVC04"/>
    <n v="6909040393"/>
    <s v="TILLIANDER, ANDERS"/>
    <x v="6"/>
    <x v="1"/>
    <s v="HR+lön/ToR 202104"/>
    <n v="25816.94"/>
    <n v="0"/>
    <s v="0 TOM"/>
    <s v="x"/>
  </r>
  <r>
    <n v="612100005"/>
    <n v="202104"/>
    <n v="4061"/>
    <s v="Fast anställd pers inkl. soc. avg."/>
    <s v="Z4MVC04"/>
    <n v="8105262631"/>
    <s v="Revathy Rajan, Prasath Babu"/>
    <x v="6"/>
    <x v="1"/>
    <s v="HR+lön/ToR 202104"/>
    <n v="27740.47"/>
    <n v="0"/>
    <s v="0 TOM"/>
    <s v="x"/>
  </r>
  <r>
    <n v="622100881"/>
    <n v="202104"/>
    <n v="4061"/>
    <s v="Fast anställd pers inkl. soc. avg."/>
    <s v="Z43MVC"/>
    <n v="8105262631"/>
    <s v="Revathy Rajan, Prasath Babu"/>
    <x v="6"/>
    <x v="1"/>
    <s v="M138:MVC  Trigg VH fördelning INFRA avdstöd"/>
    <n v="25243.83"/>
    <m/>
    <m/>
    <s v="x"/>
  </r>
  <r>
    <n v="622100881"/>
    <n v="202104"/>
    <n v="4061"/>
    <s v="Fast anställd pers inkl. soc. avg."/>
    <s v="Z49MVC"/>
    <n v="5605240059"/>
    <s v="STRÖM, VALTER"/>
    <x v="6"/>
    <x v="1"/>
    <s v="M138:MVC  Trigg VH fördelning INFRA avdstöd"/>
    <n v="-20811.150000000001"/>
    <m/>
    <m/>
    <s v="x"/>
  </r>
  <r>
    <n v="622100881"/>
    <n v="202104"/>
    <n v="4061"/>
    <s v="Fast anställd pers inkl. soc. avg."/>
    <s v="Z41MVC"/>
    <n v="6909040393"/>
    <s v="TILLIANDER, ANDERS"/>
    <x v="6"/>
    <x v="1"/>
    <s v="M138:MVC  Trigg VH fördelning INFRA avdstöd"/>
    <n v="2323.52"/>
    <m/>
    <m/>
    <s v="x"/>
  </r>
  <r>
    <n v="622100881"/>
    <n v="202104"/>
    <n v="4061"/>
    <s v="Fast anställd pers inkl. soc. avg."/>
    <s v="Z49MVC"/>
    <n v="8105262631"/>
    <s v="Revathy Rajan, Prasath Babu"/>
    <x v="6"/>
    <x v="1"/>
    <s v="M138:MVC  Trigg VH fördelning INFRA avdstöd"/>
    <n v="-27740.47"/>
    <m/>
    <m/>
    <s v="x"/>
  </r>
  <r>
    <n v="622100881"/>
    <n v="202104"/>
    <n v="4061"/>
    <s v="Fast anställd pers inkl. soc. avg."/>
    <s v="Z43MVC"/>
    <n v="5605240059"/>
    <s v="STRÖM, VALTER"/>
    <x v="6"/>
    <x v="1"/>
    <s v="M138:MVC  Trigg VH fördelning INFRA avdstöd"/>
    <n v="18938.150000000001"/>
    <m/>
    <m/>
    <s v="x"/>
  </r>
  <r>
    <n v="622100881"/>
    <n v="202104"/>
    <n v="4061"/>
    <s v="Fast anställd pers inkl. soc. avg."/>
    <s v="Z41MVC"/>
    <n v="5703072305"/>
    <s v="Long, Wenli"/>
    <x v="6"/>
    <x v="1"/>
    <s v="M138:MVC  Trigg VH fördelning INFRA avdstöd"/>
    <n v="2624.57"/>
    <m/>
    <m/>
    <s v="x"/>
  </r>
  <r>
    <n v="622100881"/>
    <n v="202104"/>
    <n v="4061"/>
    <s v="Fast anställd pers inkl. soc. avg."/>
    <s v="Z49MVC"/>
    <n v="6909040393"/>
    <s v="TILLIANDER, ANDERS"/>
    <x v="6"/>
    <x v="1"/>
    <s v="M138:MVC  Trigg VH fördelning INFRA avdstöd"/>
    <n v="-25816.94"/>
    <m/>
    <m/>
    <s v="x"/>
  </r>
  <r>
    <n v="622100881"/>
    <n v="202104"/>
    <n v="4061"/>
    <s v="Fast anställd pers inkl. soc. avg."/>
    <s v="Z41MVC"/>
    <n v="5605240059"/>
    <s v="STRÖM, VALTER"/>
    <x v="6"/>
    <x v="1"/>
    <s v="M138:MVC  Trigg VH fördelning INFRA avdstöd"/>
    <n v="1873"/>
    <m/>
    <m/>
    <s v="x"/>
  </r>
  <r>
    <n v="622100881"/>
    <n v="202104"/>
    <n v="4061"/>
    <s v="Fast anställd pers inkl. soc. avg."/>
    <s v="Z43MVC"/>
    <n v="5703072305"/>
    <s v="Long, Wenli"/>
    <x v="6"/>
    <x v="1"/>
    <s v="M138:MVC  Trigg VH fördelning INFRA avdstöd"/>
    <n v="26537.3"/>
    <m/>
    <m/>
    <s v="x"/>
  </r>
  <r>
    <n v="622100881"/>
    <n v="202104"/>
    <n v="4061"/>
    <s v="Fast anställd pers inkl. soc. avg."/>
    <s v="Z49MVC"/>
    <n v="5703072305"/>
    <s v="Long, Wenli"/>
    <x v="6"/>
    <x v="1"/>
    <s v="M138:MVC  Trigg VH fördelning INFRA avdstöd"/>
    <n v="-29161.87"/>
    <m/>
    <m/>
    <s v="x"/>
  </r>
  <r>
    <n v="622100881"/>
    <n v="202104"/>
    <n v="4061"/>
    <s v="Fast anställd pers inkl. soc. avg."/>
    <s v="Z41MVC"/>
    <n v="8105262631"/>
    <s v="Revathy Rajan, Prasath Babu"/>
    <x v="6"/>
    <x v="1"/>
    <s v="M138:MVC  Trigg VH fördelning INFRA avdstöd"/>
    <n v="2496.64"/>
    <m/>
    <m/>
    <s v="x"/>
  </r>
  <r>
    <n v="622100881"/>
    <n v="202104"/>
    <n v="4061"/>
    <s v="Fast anställd pers inkl. soc. avg."/>
    <s v="Z43MVC"/>
    <n v="6909040393"/>
    <s v="TILLIANDER, ANDERS"/>
    <x v="6"/>
    <x v="1"/>
    <s v="M138:MVC  Trigg VH fördelning INFRA avdstöd"/>
    <n v="23493.42"/>
    <m/>
    <m/>
    <s v="x"/>
  </r>
  <r>
    <n v="612100007"/>
    <n v="202105"/>
    <n v="4061"/>
    <s v="Fast anställd pers inkl. soc. avg."/>
    <s v="V5500"/>
    <n v="8105262631"/>
    <s v="Revathy Rajan, Prasath Babu"/>
    <x v="6"/>
    <x v="1"/>
    <s v="HR+lön/ToR 202105"/>
    <n v="15411.38"/>
    <n v="0"/>
    <s v="0 TOM"/>
    <s v="x"/>
  </r>
  <r>
    <n v="612100007"/>
    <n v="202105"/>
    <n v="4061"/>
    <s v="Fast anställd pers inkl. soc. avg."/>
    <s v="Z4MVC04"/>
    <n v="5605240059"/>
    <s v="STRÖM, VALTER"/>
    <x v="6"/>
    <x v="1"/>
    <s v="HR+lön/ToR 202105"/>
    <n v="21117.06"/>
    <n v="0"/>
    <s v="0 TOM"/>
    <s v="x"/>
  </r>
  <r>
    <n v="612100007"/>
    <n v="202105"/>
    <n v="4061"/>
    <s v="Fast anställd pers inkl. soc. avg."/>
    <s v="Z4MVC04"/>
    <n v="5703072305"/>
    <s v="Long, Wenli"/>
    <x v="6"/>
    <x v="1"/>
    <s v="HR+lön/ToR 202105"/>
    <n v="29161.87"/>
    <n v="0"/>
    <s v="0 TOM"/>
    <s v="x"/>
  </r>
  <r>
    <n v="612100007"/>
    <n v="202105"/>
    <n v="4061"/>
    <s v="Fast anställd pers inkl. soc. avg."/>
    <s v="Z4MVC04"/>
    <n v="6909040393"/>
    <s v="TILLIANDER, ANDERS"/>
    <x v="6"/>
    <x v="1"/>
    <s v="HR+lön/ToR 202105"/>
    <n v="25816.94"/>
    <n v="0"/>
    <s v="0 TOM"/>
    <s v="x"/>
  </r>
  <r>
    <n v="612100007"/>
    <n v="202105"/>
    <n v="4061"/>
    <s v="Fast anställd pers inkl. soc. avg."/>
    <s v="Z4MVC04"/>
    <n v="8105262631"/>
    <s v="Revathy Rajan, Prasath Babu"/>
    <x v="6"/>
    <x v="1"/>
    <s v="HR+lön/ToR 202105"/>
    <n v="27740.47"/>
    <n v="0"/>
    <s v="0 TOM"/>
    <s v="x"/>
  </r>
  <r>
    <n v="622101097"/>
    <n v="202105"/>
    <n v="4061"/>
    <s v="Fast anställd pers inkl. soc. avg."/>
    <s v="Z49MVC"/>
    <n v="8105262631"/>
    <s v="Revathy Rajan, Prasath Babu"/>
    <x v="6"/>
    <x v="1"/>
    <s v="M138:MVC  Trigg VH fördelning INFRA avdstöd"/>
    <n v="-27740.47"/>
    <m/>
    <m/>
    <s v="x"/>
  </r>
  <r>
    <n v="622101097"/>
    <n v="202105"/>
    <n v="4061"/>
    <s v="Fast anställd pers inkl. soc. avg."/>
    <s v="Z41MVC"/>
    <n v="6909040393"/>
    <s v="TILLIANDER, ANDERS"/>
    <x v="6"/>
    <x v="1"/>
    <s v="M138:MVC  Trigg VH fördelning INFRA avdstöd"/>
    <n v="2323.52"/>
    <m/>
    <m/>
    <s v="x"/>
  </r>
  <r>
    <n v="622101097"/>
    <n v="202105"/>
    <n v="4061"/>
    <s v="Fast anställd pers inkl. soc. avg."/>
    <s v="Z49MVC"/>
    <n v="5703072305"/>
    <s v="Long, Wenli"/>
    <x v="6"/>
    <x v="1"/>
    <s v="M138:MVC  Trigg VH fördelning INFRA avdstöd"/>
    <n v="-29161.87"/>
    <m/>
    <m/>
    <s v="x"/>
  </r>
  <r>
    <n v="622101097"/>
    <n v="202105"/>
    <n v="4061"/>
    <s v="Fast anställd pers inkl. soc. avg."/>
    <s v="Z41MVC"/>
    <n v="5703072305"/>
    <s v="Long, Wenli"/>
    <x v="6"/>
    <x v="1"/>
    <s v="M138:MVC  Trigg VH fördelning INFRA avdstöd"/>
    <n v="2624.57"/>
    <m/>
    <m/>
    <s v="x"/>
  </r>
  <r>
    <n v="622101097"/>
    <n v="202105"/>
    <n v="4061"/>
    <s v="Fast anställd pers inkl. soc. avg."/>
    <s v="Z43MVC"/>
    <n v="5605240059"/>
    <s v="STRÖM, VALTER"/>
    <x v="6"/>
    <x v="1"/>
    <s v="M138:MVC  Trigg VH fördelning INFRA avdstöd"/>
    <n v="19216.52"/>
    <m/>
    <m/>
    <s v="x"/>
  </r>
  <r>
    <n v="622101097"/>
    <n v="202105"/>
    <n v="4061"/>
    <s v="Fast anställd pers inkl. soc. avg."/>
    <s v="Z43MVC"/>
    <n v="8105262631"/>
    <s v="Revathy Rajan, Prasath Babu"/>
    <x v="6"/>
    <x v="1"/>
    <s v="M138:MVC  Trigg VH fördelning INFRA avdstöd"/>
    <n v="25243.83"/>
    <m/>
    <m/>
    <s v="x"/>
  </r>
  <r>
    <n v="622101097"/>
    <n v="202105"/>
    <n v="4061"/>
    <s v="Fast anställd pers inkl. soc. avg."/>
    <s v="Z43MVC"/>
    <n v="5703072305"/>
    <s v="Long, Wenli"/>
    <x v="6"/>
    <x v="1"/>
    <s v="M138:MVC  Trigg VH fördelning INFRA avdstöd"/>
    <n v="26537.3"/>
    <m/>
    <m/>
    <s v="x"/>
  </r>
  <r>
    <n v="622101097"/>
    <n v="202105"/>
    <n v="4061"/>
    <s v="Fast anställd pers inkl. soc. avg."/>
    <s v="Z43MVC"/>
    <n v="6909040393"/>
    <s v="TILLIANDER, ANDERS"/>
    <x v="6"/>
    <x v="1"/>
    <s v="M138:MVC  Trigg VH fördelning INFRA avdstöd"/>
    <n v="23493.42"/>
    <m/>
    <m/>
    <s v="x"/>
  </r>
  <r>
    <n v="622101097"/>
    <n v="202105"/>
    <n v="4061"/>
    <s v="Fast anställd pers inkl. soc. avg."/>
    <s v="Z49MVC"/>
    <n v="5605240059"/>
    <s v="STRÖM, VALTER"/>
    <x v="6"/>
    <x v="1"/>
    <s v="M138:MVC  Trigg VH fördelning INFRA avdstöd"/>
    <n v="-21117.06"/>
    <m/>
    <m/>
    <s v="x"/>
  </r>
  <r>
    <n v="622101097"/>
    <n v="202105"/>
    <n v="4061"/>
    <s v="Fast anställd pers inkl. soc. avg."/>
    <s v="Z49MVC"/>
    <n v="6909040393"/>
    <s v="TILLIANDER, ANDERS"/>
    <x v="6"/>
    <x v="1"/>
    <s v="M138:MVC  Trigg VH fördelning INFRA avdstöd"/>
    <n v="-25816.94"/>
    <m/>
    <m/>
    <s v="x"/>
  </r>
  <r>
    <n v="622101097"/>
    <n v="202105"/>
    <n v="4061"/>
    <s v="Fast anställd pers inkl. soc. avg."/>
    <s v="Z41MVC"/>
    <n v="5605240059"/>
    <s v="STRÖM, VALTER"/>
    <x v="6"/>
    <x v="1"/>
    <s v="M138:MVC  Trigg VH fördelning INFRA avdstöd"/>
    <n v="1900.54"/>
    <m/>
    <m/>
    <s v="x"/>
  </r>
  <r>
    <n v="622101097"/>
    <n v="202105"/>
    <n v="4061"/>
    <s v="Fast anställd pers inkl. soc. avg."/>
    <s v="Z41MVC"/>
    <n v="8105262631"/>
    <s v="Revathy Rajan, Prasath Babu"/>
    <x v="6"/>
    <x v="1"/>
    <s v="M138:MVC  Trigg VH fördelning INFRA avdstöd"/>
    <n v="2496.64"/>
    <m/>
    <m/>
    <s v="x"/>
  </r>
  <r>
    <n v="622101368"/>
    <n v="202106"/>
    <n v="4061"/>
    <s v="Fast anställd pers inkl. soc. avg."/>
    <s v="Z41MVC"/>
    <n v="8105262631"/>
    <s v="Revathy Rajan, Prasath Babu"/>
    <x v="6"/>
    <x v="1"/>
    <s v="M138:MVC  Trigg VH fördelning INFRA avdstöd"/>
    <n v="5073.7"/>
    <m/>
    <m/>
    <s v="x"/>
  </r>
  <r>
    <n v="622101368"/>
    <n v="202106"/>
    <n v="4061"/>
    <s v="Fast anställd pers inkl. soc. avg."/>
    <s v="Z41MVC"/>
    <n v="5703072305"/>
    <s v="Long, Wenli"/>
    <x v="6"/>
    <x v="1"/>
    <s v="M138:MVC  Trigg VH fördelning INFRA avdstöd"/>
    <n v="3076.79"/>
    <m/>
    <m/>
    <s v="x"/>
  </r>
  <r>
    <n v="622101368"/>
    <n v="202106"/>
    <n v="4061"/>
    <s v="Fast anställd pers inkl. soc. avg."/>
    <s v="Z49MVC"/>
    <n v="5605240059"/>
    <s v="STRÖM, VALTER"/>
    <x v="6"/>
    <x v="1"/>
    <s v="M138:MVC  Trigg VH fördelning INFRA avdstöd"/>
    <n v="-25524.37"/>
    <m/>
    <m/>
    <s v="x"/>
  </r>
  <r>
    <n v="622101368"/>
    <n v="202106"/>
    <n v="4061"/>
    <s v="Fast anställd pers inkl. soc. avg."/>
    <s v="Z49MVC"/>
    <n v="8105262631"/>
    <s v="Revathy Rajan, Prasath Babu"/>
    <x v="6"/>
    <x v="1"/>
    <s v="M138:MVC  Trigg VH fördelning INFRA avdstöd"/>
    <n v="-56374.44"/>
    <m/>
    <m/>
    <s v="x"/>
  </r>
  <r>
    <n v="622101368"/>
    <n v="202106"/>
    <n v="4061"/>
    <s v="Fast anställd pers inkl. soc. avg."/>
    <s v="Z49MVC"/>
    <n v="5703072305"/>
    <s v="Long, Wenli"/>
    <x v="6"/>
    <x v="1"/>
    <s v="M138:MVC  Trigg VH fördelning INFRA avdstöd"/>
    <n v="-34186.6"/>
    <m/>
    <m/>
    <s v="x"/>
  </r>
  <r>
    <n v="622101368"/>
    <n v="202106"/>
    <n v="4061"/>
    <s v="Fast anställd pers inkl. soc. avg."/>
    <s v="Z43MVC"/>
    <n v="8105262631"/>
    <s v="Revathy Rajan, Prasath Babu"/>
    <x v="6"/>
    <x v="1"/>
    <s v="M138:MVC  Trigg VH fördelning INFRA avdstöd"/>
    <n v="51300.74"/>
    <m/>
    <m/>
    <s v="x"/>
  </r>
  <r>
    <n v="622101368"/>
    <n v="202106"/>
    <n v="4061"/>
    <s v="Fast anställd pers inkl. soc. avg."/>
    <s v="Z43MVC"/>
    <n v="5703072305"/>
    <s v="Long, Wenli"/>
    <x v="6"/>
    <x v="1"/>
    <s v="M138:MVC  Trigg VH fördelning INFRA avdstöd"/>
    <n v="31109.81"/>
    <m/>
    <m/>
    <s v="x"/>
  </r>
  <r>
    <n v="622101368"/>
    <n v="202106"/>
    <n v="4061"/>
    <s v="Fast anställd pers inkl. soc. avg."/>
    <s v="Z41MVC"/>
    <n v="5605240059"/>
    <s v="STRÖM, VALTER"/>
    <x v="6"/>
    <x v="1"/>
    <s v="M138:MVC  Trigg VH fördelning INFRA avdstöd"/>
    <n v="2297.19"/>
    <m/>
    <m/>
    <s v="x"/>
  </r>
  <r>
    <n v="622101368"/>
    <n v="202106"/>
    <n v="4061"/>
    <s v="Fast anställd pers inkl. soc. avg."/>
    <s v="Z41MVC"/>
    <n v="6909040393"/>
    <s v="TILLIANDER, ANDERS"/>
    <x v="6"/>
    <x v="1"/>
    <s v="M138:MVC  Trigg VH fördelning INFRA avdstöd"/>
    <n v="6365.98"/>
    <m/>
    <m/>
    <s v="x"/>
  </r>
  <r>
    <n v="622101368"/>
    <n v="202106"/>
    <n v="4061"/>
    <s v="Fast anställd pers inkl. soc. avg."/>
    <s v="Z49MVC"/>
    <n v="6909040393"/>
    <s v="TILLIANDER, ANDERS"/>
    <x v="6"/>
    <x v="1"/>
    <s v="M138:MVC  Trigg VH fördelning INFRA avdstöd"/>
    <n v="-70733.11"/>
    <m/>
    <m/>
    <s v="x"/>
  </r>
  <r>
    <n v="622101368"/>
    <n v="202106"/>
    <n v="4061"/>
    <s v="Fast anställd pers inkl. soc. avg."/>
    <s v="Z43MVC"/>
    <n v="5605240059"/>
    <s v="STRÖM, VALTER"/>
    <x v="6"/>
    <x v="1"/>
    <s v="M138:MVC  Trigg VH fördelning INFRA avdstöd"/>
    <n v="23227.18"/>
    <m/>
    <m/>
    <s v="x"/>
  </r>
  <r>
    <n v="622101368"/>
    <n v="202106"/>
    <n v="4061"/>
    <s v="Fast anställd pers inkl. soc. avg."/>
    <s v="Z43MVC"/>
    <n v="6909040393"/>
    <s v="TILLIANDER, ANDERS"/>
    <x v="6"/>
    <x v="1"/>
    <s v="M138:MVC  Trigg VH fördelning INFRA avdstöd"/>
    <n v="64367.13"/>
    <m/>
    <m/>
    <s v="x"/>
  </r>
  <r>
    <n v="612100009"/>
    <n v="202106"/>
    <n v="4061"/>
    <s v="Fast anställd pers inkl. soc. avg."/>
    <s v="Z4MVC04"/>
    <n v="5605240059"/>
    <s v="STRÖM, VALTER"/>
    <x v="6"/>
    <x v="1"/>
    <s v="HR+lön/ToR 202106"/>
    <n v="25524.37"/>
    <n v="0"/>
    <s v="0 TOM"/>
    <s v="x"/>
  </r>
  <r>
    <n v="612100009"/>
    <n v="202106"/>
    <n v="4061"/>
    <s v="Fast anställd pers inkl. soc. avg."/>
    <s v="Z4MVC04"/>
    <n v="5703072305"/>
    <s v="Long, Wenli"/>
    <x v="6"/>
    <x v="1"/>
    <s v="HR+lön/ToR 202106"/>
    <n v="34186.6"/>
    <n v="0"/>
    <s v="0 TOM"/>
    <s v="x"/>
  </r>
  <r>
    <n v="612100009"/>
    <n v="202106"/>
    <n v="4061"/>
    <s v="Fast anställd pers inkl. soc. avg."/>
    <s v="Z4MVC04"/>
    <n v="6909040393"/>
    <s v="TILLIANDER, ANDERS"/>
    <x v="6"/>
    <x v="1"/>
    <s v="HR+lön/ToR 202106"/>
    <n v="70733.11"/>
    <n v="0"/>
    <s v="0 TOM"/>
    <s v="x"/>
  </r>
  <r>
    <n v="612100009"/>
    <n v="202106"/>
    <n v="4061"/>
    <s v="Fast anställd pers inkl. soc. avg."/>
    <s v="Z4MVC04"/>
    <n v="8105262631"/>
    <s v="Revathy Rajan, Prasath Babu"/>
    <x v="6"/>
    <x v="1"/>
    <s v="HR+lön/ToR 202106"/>
    <n v="56374.44"/>
    <n v="0"/>
    <s v="0 TOM"/>
    <s v="x"/>
  </r>
  <r>
    <n v="612100009"/>
    <n v="202106"/>
    <n v="4061"/>
    <s v="Fast anställd pers inkl. soc. avg."/>
    <s v="V5500"/>
    <n v="8105262631"/>
    <s v="Revathy Rajan, Prasath Babu"/>
    <x v="6"/>
    <x v="1"/>
    <s v="HR+lön/ToR 202106"/>
    <n v="31319.18"/>
    <n v="0"/>
    <s v="0 TOM"/>
    <s v="x"/>
  </r>
  <r>
    <n v="612100011"/>
    <n v="202107"/>
    <n v="4061"/>
    <s v="Fast anställd pers inkl. soc. avg."/>
    <s v="V5500"/>
    <n v="8105262631"/>
    <s v="Revathy Rajan, Prasath Babu"/>
    <x v="6"/>
    <x v="1"/>
    <s v="HR+lön/ToR 202107"/>
    <n v="17149.509999999998"/>
    <n v="0"/>
    <s v="0 TOM"/>
    <s v="x"/>
  </r>
  <r>
    <n v="612100011"/>
    <n v="202107"/>
    <n v="4061"/>
    <s v="Fast anställd pers inkl. soc. avg."/>
    <s v="Z4MVC04"/>
    <n v="5605240059"/>
    <s v="STRÖM, VALTER"/>
    <x v="6"/>
    <x v="1"/>
    <s v="HR+lön/ToR 202107"/>
    <n v="23567.95"/>
    <n v="0"/>
    <s v="0 TOM"/>
    <s v="x"/>
  </r>
  <r>
    <n v="612100011"/>
    <n v="202107"/>
    <n v="4061"/>
    <s v="Fast anställd pers inkl. soc. avg."/>
    <s v="Z4MVC04"/>
    <n v="5703072305"/>
    <s v="Long, Wenli"/>
    <x v="6"/>
    <x v="1"/>
    <s v="HR+lön/ToR 202107"/>
    <n v="32077.38"/>
    <n v="0"/>
    <s v="0 TOM"/>
    <s v="x"/>
  </r>
  <r>
    <n v="612100011"/>
    <n v="202107"/>
    <n v="4061"/>
    <s v="Fast anställd pers inkl. soc. avg."/>
    <s v="Z4MVC04"/>
    <n v="6909040393"/>
    <s v="TILLIANDER, ANDERS"/>
    <x v="6"/>
    <x v="1"/>
    <s v="HR+lön/ToR 202107"/>
    <n v="28830.63"/>
    <n v="0"/>
    <s v="0 TOM"/>
    <s v="x"/>
  </r>
  <r>
    <n v="622101627"/>
    <n v="202107"/>
    <n v="4061"/>
    <s v="Fast anställd pers inkl. soc. avg."/>
    <s v="Z41MVC"/>
    <n v="5703072305"/>
    <s v="Long, Wenli"/>
    <x v="6"/>
    <x v="1"/>
    <s v="M138:MVC  Trigg VH fördelning INFRA avdstöd"/>
    <n v="2886.96"/>
    <m/>
    <m/>
    <s v="x"/>
  </r>
  <r>
    <n v="622101627"/>
    <n v="202107"/>
    <n v="4061"/>
    <s v="Fast anställd pers inkl. soc. avg."/>
    <s v="Z43MVC"/>
    <n v="5605240059"/>
    <s v="STRÖM, VALTER"/>
    <x v="6"/>
    <x v="1"/>
    <s v="M138:MVC  Trigg VH fördelning INFRA avdstöd"/>
    <n v="21446.83"/>
    <m/>
    <m/>
    <s v="x"/>
  </r>
  <r>
    <n v="622101627"/>
    <n v="202107"/>
    <n v="4061"/>
    <s v="Fast anställd pers inkl. soc. avg."/>
    <s v="Z49MVC"/>
    <n v="6909040393"/>
    <s v="TILLIANDER, ANDERS"/>
    <x v="6"/>
    <x v="1"/>
    <s v="M138:MVC  Trigg VH fördelning INFRA avdstöd"/>
    <n v="-28830.63"/>
    <m/>
    <m/>
    <s v="x"/>
  </r>
  <r>
    <n v="622101627"/>
    <n v="202107"/>
    <n v="4061"/>
    <s v="Fast anställd pers inkl. soc. avg."/>
    <s v="Z41MVC"/>
    <n v="5605240059"/>
    <s v="STRÖM, VALTER"/>
    <x v="6"/>
    <x v="1"/>
    <s v="M138:MVC  Trigg VH fördelning INFRA avdstöd"/>
    <n v="2121.12"/>
    <m/>
    <m/>
    <s v="x"/>
  </r>
  <r>
    <n v="622101627"/>
    <n v="202107"/>
    <n v="4061"/>
    <s v="Fast anställd pers inkl. soc. avg."/>
    <s v="Z41MVC"/>
    <n v="6909040393"/>
    <s v="TILLIANDER, ANDERS"/>
    <x v="6"/>
    <x v="1"/>
    <s v="M138:MVC  Trigg VH fördelning INFRA avdstöd"/>
    <n v="2594.7600000000002"/>
    <m/>
    <m/>
    <s v="x"/>
  </r>
  <r>
    <n v="622101627"/>
    <n v="202107"/>
    <n v="4061"/>
    <s v="Fast anställd pers inkl. soc. avg."/>
    <s v="Z49MVC"/>
    <n v="5605240059"/>
    <s v="STRÖM, VALTER"/>
    <x v="6"/>
    <x v="1"/>
    <s v="M138:MVC  Trigg VH fördelning INFRA avdstöd"/>
    <n v="-23567.95"/>
    <m/>
    <m/>
    <s v="x"/>
  </r>
  <r>
    <n v="622101627"/>
    <n v="202107"/>
    <n v="4061"/>
    <s v="Fast anställd pers inkl. soc. avg."/>
    <s v="Z43MVC"/>
    <n v="6909040393"/>
    <s v="TILLIANDER, ANDERS"/>
    <x v="6"/>
    <x v="1"/>
    <s v="M138:MVC  Trigg VH fördelning INFRA avdstöd"/>
    <n v="26235.87"/>
    <m/>
    <m/>
    <s v="x"/>
  </r>
  <r>
    <n v="622101627"/>
    <n v="202107"/>
    <n v="4061"/>
    <s v="Fast anställd pers inkl. soc. avg."/>
    <s v="Z49MVC"/>
    <n v="5703072305"/>
    <s v="Long, Wenli"/>
    <x v="6"/>
    <x v="1"/>
    <s v="M138:MVC  Trigg VH fördelning INFRA avdstöd"/>
    <n v="-32077.38"/>
    <m/>
    <m/>
    <s v="x"/>
  </r>
  <r>
    <n v="622101627"/>
    <n v="202107"/>
    <n v="4061"/>
    <s v="Fast anställd pers inkl. soc. avg."/>
    <s v="Z43MVC"/>
    <n v="5703072305"/>
    <s v="Long, Wenli"/>
    <x v="6"/>
    <x v="1"/>
    <s v="M138:MVC  Trigg VH fördelning INFRA avdstöd"/>
    <n v="29190.42"/>
    <m/>
    <m/>
    <s v="x"/>
  </r>
  <r>
    <n v="622101703"/>
    <n v="202108"/>
    <n v="4061"/>
    <s v="Fast anställd pers inkl. soc. avg."/>
    <s v="Z49MVC"/>
    <n v="6909040393"/>
    <s v="TILLIANDER, ANDERS"/>
    <x v="6"/>
    <x v="1"/>
    <s v="M138:MVC  Trigg VH fördelning INFRA avdstöd"/>
    <n v="-26900.61"/>
    <m/>
    <m/>
    <s v="x"/>
  </r>
  <r>
    <n v="622101703"/>
    <n v="202108"/>
    <n v="4061"/>
    <s v="Fast anställd pers inkl. soc. avg."/>
    <s v="Z43MVC"/>
    <n v="5703072305"/>
    <s v="Long, Wenli"/>
    <x v="6"/>
    <x v="1"/>
    <s v="M138:MVC  Trigg VH fördelning INFRA avdstöd"/>
    <n v="26994.240000000002"/>
    <m/>
    <m/>
    <s v="x"/>
  </r>
  <r>
    <n v="622101703"/>
    <n v="202108"/>
    <n v="4061"/>
    <s v="Fast anställd pers inkl. soc. avg."/>
    <s v="Z43MVC"/>
    <n v="6909040393"/>
    <s v="TILLIANDER, ANDERS"/>
    <x v="6"/>
    <x v="1"/>
    <s v="M138:MVC  Trigg VH fördelning INFRA avdstöd"/>
    <n v="24479.56"/>
    <m/>
    <m/>
    <s v="x"/>
  </r>
  <r>
    <n v="622101703"/>
    <n v="202108"/>
    <n v="4061"/>
    <s v="Fast anställd pers inkl. soc. avg."/>
    <s v="Z41MVC"/>
    <n v="6909040393"/>
    <s v="TILLIANDER, ANDERS"/>
    <x v="6"/>
    <x v="1"/>
    <s v="M138:MVC  Trigg VH fördelning INFRA avdstöd"/>
    <n v="2421.0500000000002"/>
    <m/>
    <m/>
    <s v="x"/>
  </r>
  <r>
    <n v="622101703"/>
    <n v="202108"/>
    <n v="4061"/>
    <s v="Fast anställd pers inkl. soc. avg."/>
    <s v="Z41MVC"/>
    <n v="5703072305"/>
    <s v="Long, Wenli"/>
    <x v="6"/>
    <x v="1"/>
    <s v="M138:MVC  Trigg VH fördelning INFRA avdstöd"/>
    <n v="2669.76"/>
    <m/>
    <m/>
    <s v="x"/>
  </r>
  <r>
    <n v="622101703"/>
    <n v="202108"/>
    <n v="4061"/>
    <s v="Fast anställd pers inkl. soc. avg."/>
    <s v="Z49MVC"/>
    <n v="5605240059"/>
    <s v="STRÖM, VALTER"/>
    <x v="6"/>
    <x v="1"/>
    <s v="M138:MVC  Trigg VH fördelning INFRA avdstöd"/>
    <n v="-21795.85"/>
    <m/>
    <m/>
    <s v="x"/>
  </r>
  <r>
    <n v="622101703"/>
    <n v="202108"/>
    <n v="4061"/>
    <s v="Fast anställd pers inkl. soc. avg."/>
    <s v="Z41MVC"/>
    <n v="5605240059"/>
    <s v="STRÖM, VALTER"/>
    <x v="6"/>
    <x v="1"/>
    <s v="M138:MVC  Trigg VH fördelning INFRA avdstöd"/>
    <n v="1961.63"/>
    <m/>
    <m/>
    <s v="x"/>
  </r>
  <r>
    <n v="622101703"/>
    <n v="202108"/>
    <n v="4061"/>
    <s v="Fast anställd pers inkl. soc. avg."/>
    <s v="Z49MVC"/>
    <n v="5703072305"/>
    <s v="Long, Wenli"/>
    <x v="6"/>
    <x v="1"/>
    <s v="M138:MVC  Trigg VH fördelning INFRA avdstöd"/>
    <n v="-29664"/>
    <m/>
    <m/>
    <s v="x"/>
  </r>
  <r>
    <n v="622101703"/>
    <n v="202108"/>
    <n v="4061"/>
    <s v="Fast anställd pers inkl. soc. avg."/>
    <s v="Z43MVC"/>
    <n v="5605240059"/>
    <s v="STRÖM, VALTER"/>
    <x v="6"/>
    <x v="1"/>
    <s v="M138:MVC  Trigg VH fördelning INFRA avdstöd"/>
    <n v="19834.22"/>
    <m/>
    <m/>
    <s v="x"/>
  </r>
  <r>
    <n v="612100013"/>
    <n v="202108"/>
    <n v="4061"/>
    <s v="Fast anställd pers inkl. soc. avg."/>
    <s v="V5500"/>
    <n v="8105262631"/>
    <s v="Revathy Rajan, Prasath Babu"/>
    <x v="6"/>
    <x v="1"/>
    <s v="HR+lön/ToR 202108"/>
    <n v="17149.509999999998"/>
    <n v="0"/>
    <s v="0 TOM"/>
    <s v="x"/>
  </r>
  <r>
    <n v="612100013"/>
    <n v="202108"/>
    <n v="4061"/>
    <s v="Fast anställd pers inkl. soc. avg."/>
    <s v="Z4MVC04"/>
    <n v="5605240059"/>
    <s v="STRÖM, VALTER"/>
    <x v="6"/>
    <x v="1"/>
    <s v="HR+lön/ToR 202108"/>
    <n v="21795.85"/>
    <n v="0"/>
    <s v="0 TOM"/>
    <s v="x"/>
  </r>
  <r>
    <n v="612100013"/>
    <n v="202108"/>
    <n v="4061"/>
    <s v="Fast anställd pers inkl. soc. avg."/>
    <s v="Z4MVC04"/>
    <n v="5703072305"/>
    <s v="Long, Wenli"/>
    <x v="6"/>
    <x v="1"/>
    <s v="HR+lön/ToR 202108"/>
    <n v="29664"/>
    <n v="0"/>
    <s v="0 TOM"/>
    <s v="x"/>
  </r>
  <r>
    <n v="612100013"/>
    <n v="202108"/>
    <n v="4061"/>
    <s v="Fast anställd pers inkl. soc. avg."/>
    <s v="Z4MVC04"/>
    <n v="6909040393"/>
    <s v="TILLIANDER, ANDERS"/>
    <x v="6"/>
    <x v="1"/>
    <s v="HR+lön/ToR 202108"/>
    <n v="26900.61"/>
    <n v="0"/>
    <s v="0 TOM"/>
    <s v="x"/>
  </r>
  <r>
    <n v="612100016"/>
    <n v="202109"/>
    <n v="4061"/>
    <s v="Fast anställd pers inkl. soc. avg."/>
    <s v="V5500"/>
    <n v="8105262631"/>
    <s v="Revathy Rajan, Prasath Babu"/>
    <x v="6"/>
    <x v="1"/>
    <s v="HR+lön/ToR 202109"/>
    <n v="48018.61"/>
    <n v="0"/>
    <s v="0 TOM"/>
    <s v="x"/>
  </r>
  <r>
    <n v="612100016"/>
    <n v="202109"/>
    <n v="4061"/>
    <s v="Fast anställd pers inkl. soc. avg."/>
    <s v="Z4MVC04"/>
    <n v="5605240059"/>
    <s v="STRÖM, VALTER"/>
    <x v="6"/>
    <x v="1"/>
    <s v="HR+lön/ToR 202109"/>
    <n v="21274.639999999999"/>
    <n v="0"/>
    <s v="0 TOM"/>
    <s v="x"/>
  </r>
  <r>
    <n v="612100016"/>
    <n v="202109"/>
    <n v="4061"/>
    <s v="Fast anställd pers inkl. soc. avg."/>
    <s v="Z4MVC04"/>
    <n v="5703072305"/>
    <s v="Long, Wenli"/>
    <x v="6"/>
    <x v="1"/>
    <s v="HR+lön/ToR 202109"/>
    <n v="29664"/>
    <n v="0"/>
    <s v="0 TOM"/>
    <s v="x"/>
  </r>
  <r>
    <n v="612100016"/>
    <n v="202109"/>
    <n v="4061"/>
    <s v="Fast anställd pers inkl. soc. avg."/>
    <s v="Z4MVC04"/>
    <n v="6909040393"/>
    <s v="TILLIANDER, ANDERS"/>
    <x v="6"/>
    <x v="1"/>
    <s v="HR+lön/ToR 202109"/>
    <n v="26385.96"/>
    <n v="0"/>
    <s v="0 TOM"/>
    <s v="x"/>
  </r>
  <r>
    <n v="622101979"/>
    <n v="202109"/>
    <n v="4061"/>
    <s v="Fast anställd pers inkl. soc. avg."/>
    <s v="Z43MVC"/>
    <n v="5605240059"/>
    <s v="STRÖM, VALTER"/>
    <x v="6"/>
    <x v="1"/>
    <s v="M138:MVC  Trigg VH fördelning INFRA avdstöd"/>
    <n v="19359.919999999998"/>
    <m/>
    <m/>
    <s v="x"/>
  </r>
  <r>
    <n v="622101979"/>
    <n v="202109"/>
    <n v="4061"/>
    <s v="Fast anställd pers inkl. soc. avg."/>
    <s v="Z43MVC"/>
    <n v="6909040393"/>
    <s v="TILLIANDER, ANDERS"/>
    <x v="6"/>
    <x v="1"/>
    <s v="M138:MVC  Trigg VH fördelning INFRA avdstöd"/>
    <n v="24011.22"/>
    <m/>
    <m/>
    <s v="x"/>
  </r>
  <r>
    <n v="622101979"/>
    <n v="202109"/>
    <n v="4061"/>
    <s v="Fast anställd pers inkl. soc. avg."/>
    <s v="Z49MVC"/>
    <n v="6909040393"/>
    <s v="TILLIANDER, ANDERS"/>
    <x v="6"/>
    <x v="1"/>
    <s v="M138:MVC  Trigg VH fördelning INFRA avdstöd"/>
    <n v="-26385.96"/>
    <m/>
    <m/>
    <s v="x"/>
  </r>
  <r>
    <n v="622101979"/>
    <n v="202109"/>
    <n v="4061"/>
    <s v="Fast anställd pers inkl. soc. avg."/>
    <s v="Z41MVC"/>
    <n v="5605240059"/>
    <s v="STRÖM, VALTER"/>
    <x v="6"/>
    <x v="1"/>
    <s v="M138:MVC  Trigg VH fördelning INFRA avdstöd"/>
    <n v="1914.72"/>
    <m/>
    <m/>
    <s v="x"/>
  </r>
  <r>
    <n v="622101979"/>
    <n v="202109"/>
    <n v="4061"/>
    <s v="Fast anställd pers inkl. soc. avg."/>
    <s v="Z41MVC"/>
    <n v="5703072305"/>
    <s v="Long, Wenli"/>
    <x v="6"/>
    <x v="1"/>
    <s v="M138:MVC  Trigg VH fördelning INFRA avdstöd"/>
    <n v="2669.76"/>
    <m/>
    <m/>
    <s v="x"/>
  </r>
  <r>
    <n v="622101979"/>
    <n v="202109"/>
    <n v="4061"/>
    <s v="Fast anställd pers inkl. soc. avg."/>
    <s v="Z41MVC"/>
    <n v="6909040393"/>
    <s v="TILLIANDER, ANDERS"/>
    <x v="6"/>
    <x v="1"/>
    <s v="M138:MVC  Trigg VH fördelning INFRA avdstöd"/>
    <n v="2374.7399999999998"/>
    <m/>
    <m/>
    <s v="x"/>
  </r>
  <r>
    <n v="622101979"/>
    <n v="202109"/>
    <n v="4061"/>
    <s v="Fast anställd pers inkl. soc. avg."/>
    <s v="Z49MVC"/>
    <n v="5605240059"/>
    <s v="STRÖM, VALTER"/>
    <x v="6"/>
    <x v="1"/>
    <s v="M138:MVC  Trigg VH fördelning INFRA avdstöd"/>
    <n v="-21274.639999999999"/>
    <m/>
    <m/>
    <s v="x"/>
  </r>
  <r>
    <n v="622101979"/>
    <n v="202109"/>
    <n v="4061"/>
    <s v="Fast anställd pers inkl. soc. avg."/>
    <s v="Z49MVC"/>
    <n v="5703072305"/>
    <s v="Long, Wenli"/>
    <x v="6"/>
    <x v="1"/>
    <s v="M138:MVC  Trigg VH fördelning INFRA avdstöd"/>
    <n v="-29664"/>
    <m/>
    <m/>
    <s v="x"/>
  </r>
  <r>
    <n v="622101979"/>
    <n v="202109"/>
    <n v="4061"/>
    <s v="Fast anställd pers inkl. soc. avg."/>
    <s v="Z43MVC"/>
    <n v="5703072305"/>
    <s v="Long, Wenli"/>
    <x v="6"/>
    <x v="1"/>
    <s v="M138:MVC  Trigg VH fördelning INFRA avdstöd"/>
    <n v="26994.240000000002"/>
    <m/>
    <m/>
    <s v="x"/>
  </r>
  <r>
    <n v="612100018"/>
    <n v="202110"/>
    <n v="4061"/>
    <s v="Fast anställd pers inkl. soc. avg."/>
    <s v="Z4MVC04"/>
    <n v="5703072305"/>
    <s v="Long, Wenli"/>
    <x v="6"/>
    <x v="1"/>
    <s v="HR+lön/ToR 202110"/>
    <n v="29664"/>
    <n v="0"/>
    <s v="0 TOM"/>
    <s v="x"/>
  </r>
  <r>
    <n v="612100018"/>
    <n v="202110"/>
    <n v="4061"/>
    <s v="Fast anställd pers inkl. soc. avg."/>
    <s v="Z4MVC04"/>
    <n v="6909040393"/>
    <s v="TILLIANDER, ANDERS"/>
    <x v="6"/>
    <x v="1"/>
    <s v="HR+lön/ToR 202110"/>
    <n v="26257.279999999999"/>
    <n v="0"/>
    <s v="0 TOM"/>
    <s v="x"/>
  </r>
  <r>
    <n v="612100018"/>
    <n v="202110"/>
    <n v="4061"/>
    <s v="Fast anställd pers inkl. soc. avg."/>
    <s v="V5500"/>
    <n v="8105262631"/>
    <s v="Revathy Rajan, Prasath Babu"/>
    <x v="6"/>
    <x v="1"/>
    <s v="HR+lön/ToR 202110"/>
    <n v="48018.61"/>
    <n v="0"/>
    <s v="0 TOM"/>
    <s v="x"/>
  </r>
  <r>
    <n v="612100018"/>
    <n v="202110"/>
    <n v="4061"/>
    <s v="Fast anställd pers inkl. soc. avg."/>
    <s v="Z4MVC04"/>
    <n v="5605240059"/>
    <s v="STRÖM, VALTER"/>
    <x v="6"/>
    <x v="1"/>
    <s v="HR+lön/ToR 202110"/>
    <n v="21274.639999999999"/>
    <n v="0"/>
    <s v="0 TOM"/>
    <s v="x"/>
  </r>
  <r>
    <n v="622102216"/>
    <n v="202110"/>
    <n v="4061"/>
    <s v="Fast anställd pers inkl. soc. avg."/>
    <s v="Z41MVC"/>
    <n v="5703072305"/>
    <s v="Long, Wenli"/>
    <x v="6"/>
    <x v="1"/>
    <s v="M138:MVC  Trigg VH fördelning INFRA avdstöd"/>
    <n v="2669.76"/>
    <m/>
    <m/>
    <s v="x"/>
  </r>
  <r>
    <n v="622102216"/>
    <n v="202110"/>
    <n v="4061"/>
    <s v="Fast anställd pers inkl. soc. avg."/>
    <s v="Z41MVC"/>
    <n v="5605240059"/>
    <s v="STRÖM, VALTER"/>
    <x v="6"/>
    <x v="1"/>
    <s v="M138:MVC  Trigg VH fördelning INFRA avdstöd"/>
    <n v="1914.72"/>
    <m/>
    <m/>
    <s v="x"/>
  </r>
  <r>
    <n v="622102216"/>
    <n v="202110"/>
    <n v="4061"/>
    <s v="Fast anställd pers inkl. soc. avg."/>
    <s v="Z49MVC"/>
    <n v="5703072305"/>
    <s v="Long, Wenli"/>
    <x v="6"/>
    <x v="1"/>
    <s v="M138:MVC  Trigg VH fördelning INFRA avdstöd"/>
    <n v="-29664"/>
    <m/>
    <m/>
    <s v="x"/>
  </r>
  <r>
    <n v="622102216"/>
    <n v="202110"/>
    <n v="4061"/>
    <s v="Fast anställd pers inkl. soc. avg."/>
    <s v="Z43MVC"/>
    <n v="6909040393"/>
    <s v="TILLIANDER, ANDERS"/>
    <x v="6"/>
    <x v="1"/>
    <s v="M138:MVC  Trigg VH fördelning INFRA avdstöd"/>
    <n v="23894.12"/>
    <m/>
    <m/>
    <s v="x"/>
  </r>
  <r>
    <n v="622102216"/>
    <n v="202110"/>
    <n v="4061"/>
    <s v="Fast anställd pers inkl. soc. avg."/>
    <s v="Z43MVC"/>
    <n v="5703072305"/>
    <s v="Long, Wenli"/>
    <x v="6"/>
    <x v="1"/>
    <s v="M138:MVC  Trigg VH fördelning INFRA avdstöd"/>
    <n v="26994.240000000002"/>
    <m/>
    <m/>
    <s v="x"/>
  </r>
  <r>
    <n v="622102216"/>
    <n v="202110"/>
    <n v="4061"/>
    <s v="Fast anställd pers inkl. soc. avg."/>
    <s v="Z43MVC"/>
    <n v="5605240059"/>
    <s v="STRÖM, VALTER"/>
    <x v="6"/>
    <x v="1"/>
    <s v="M138:MVC  Trigg VH fördelning INFRA avdstöd"/>
    <n v="19359.919999999998"/>
    <m/>
    <m/>
    <s v="x"/>
  </r>
  <r>
    <n v="622102216"/>
    <n v="202110"/>
    <n v="4061"/>
    <s v="Fast anställd pers inkl. soc. avg."/>
    <s v="Z49MVC"/>
    <n v="6909040393"/>
    <s v="TILLIANDER, ANDERS"/>
    <x v="6"/>
    <x v="1"/>
    <s v="M138:MVC  Trigg VH fördelning INFRA avdstöd"/>
    <n v="-26257.279999999999"/>
    <m/>
    <m/>
    <s v="x"/>
  </r>
  <r>
    <n v="622102216"/>
    <n v="202110"/>
    <n v="4061"/>
    <s v="Fast anställd pers inkl. soc. avg."/>
    <s v="Z49MVC"/>
    <n v="5605240059"/>
    <s v="STRÖM, VALTER"/>
    <x v="6"/>
    <x v="1"/>
    <s v="M138:MVC  Trigg VH fördelning INFRA avdstöd"/>
    <n v="-21274.639999999999"/>
    <m/>
    <m/>
    <s v="x"/>
  </r>
  <r>
    <n v="622102216"/>
    <n v="202110"/>
    <n v="4061"/>
    <s v="Fast anställd pers inkl. soc. avg."/>
    <s v="Z41MVC"/>
    <n v="6909040393"/>
    <s v="TILLIANDER, ANDERS"/>
    <x v="6"/>
    <x v="1"/>
    <s v="M138:MVC  Trigg VH fördelning INFRA avdstöd"/>
    <n v="2363.16"/>
    <m/>
    <m/>
    <s v="x"/>
  </r>
  <r>
    <n v="612100020"/>
    <n v="202111"/>
    <n v="4061"/>
    <s v="Fast anställd pers inkl. soc. avg."/>
    <s v="V5500"/>
    <n v="8105262631"/>
    <s v="Revathy Rajan, Prasath Babu"/>
    <x v="6"/>
    <x v="1"/>
    <s v="HR+lön/ToR 202111"/>
    <n v="48018.61"/>
    <n v="0"/>
    <s v="0 TOM"/>
    <s v="x"/>
  </r>
  <r>
    <n v="612100020"/>
    <n v="202111"/>
    <n v="4061"/>
    <s v="Fast anställd pers inkl. soc. avg."/>
    <s v="Z4MVC04"/>
    <n v="5605240059"/>
    <s v="STRÖM, VALTER"/>
    <x v="6"/>
    <x v="1"/>
    <s v="HR+lön/ToR 202111"/>
    <n v="21274.639999999999"/>
    <n v="0"/>
    <s v="0 TOM"/>
    <s v="x"/>
  </r>
  <r>
    <n v="612100020"/>
    <n v="202111"/>
    <n v="4061"/>
    <s v="Fast anställd pers inkl. soc. avg."/>
    <s v="Z4MVC04"/>
    <n v="5703072305"/>
    <s v="Long, Wenli"/>
    <x v="6"/>
    <x v="1"/>
    <s v="HR+lön/ToR 202111"/>
    <n v="29880.71"/>
    <n v="0"/>
    <s v="0 TOM"/>
    <s v="x"/>
  </r>
  <r>
    <n v="612100020"/>
    <n v="202111"/>
    <n v="4061"/>
    <s v="Fast anställd pers inkl. soc. avg."/>
    <s v="Z4MVC04"/>
    <n v="6909040393"/>
    <s v="TILLIANDER, ANDERS"/>
    <x v="6"/>
    <x v="1"/>
    <s v="HR+lön/ToR 202111"/>
    <n v="26257.279999999999"/>
    <n v="0"/>
    <s v="0 TOM"/>
    <s v="x"/>
  </r>
  <r>
    <n v="622102479"/>
    <n v="202111"/>
    <n v="4061"/>
    <s v="Fast anställd pers inkl. soc. avg."/>
    <s v="Z43MVC"/>
    <n v="6909040393"/>
    <s v="TILLIANDER, ANDERS"/>
    <x v="6"/>
    <x v="1"/>
    <s v="M138:MVC  Trigg VH fördelning INFRA avdstöd"/>
    <n v="23894.12"/>
    <m/>
    <m/>
    <s v="x"/>
  </r>
  <r>
    <n v="622102479"/>
    <n v="202111"/>
    <n v="4061"/>
    <s v="Fast anställd pers inkl. soc. avg."/>
    <s v="Z49MVC"/>
    <n v="5605240059"/>
    <s v="STRÖM, VALTER"/>
    <x v="6"/>
    <x v="1"/>
    <s v="M138:MVC  Trigg VH fördelning INFRA avdstöd"/>
    <n v="-21274.639999999999"/>
    <m/>
    <m/>
    <s v="x"/>
  </r>
  <r>
    <n v="622102479"/>
    <n v="202111"/>
    <n v="4061"/>
    <s v="Fast anställd pers inkl. soc. avg."/>
    <s v="Z49MVC"/>
    <n v="5703072305"/>
    <s v="Long, Wenli"/>
    <x v="6"/>
    <x v="1"/>
    <s v="M138:MVC  Trigg VH fördelning INFRA avdstöd"/>
    <n v="-29880.71"/>
    <m/>
    <m/>
    <s v="x"/>
  </r>
  <r>
    <n v="622102479"/>
    <n v="202111"/>
    <n v="4061"/>
    <s v="Fast anställd pers inkl. soc. avg."/>
    <s v="Z43MVC"/>
    <n v="5605240059"/>
    <s v="STRÖM, VALTER"/>
    <x v="6"/>
    <x v="1"/>
    <s v="M138:MVC  Trigg VH fördelning INFRA avdstöd"/>
    <n v="19359.919999999998"/>
    <m/>
    <m/>
    <s v="x"/>
  </r>
  <r>
    <n v="622102479"/>
    <n v="202111"/>
    <n v="4061"/>
    <s v="Fast anställd pers inkl. soc. avg."/>
    <s v="Z43MVC"/>
    <n v="5703072305"/>
    <s v="Long, Wenli"/>
    <x v="6"/>
    <x v="1"/>
    <s v="M138:MVC  Trigg VH fördelning INFRA avdstöd"/>
    <n v="27191.45"/>
    <m/>
    <m/>
    <s v="x"/>
  </r>
  <r>
    <n v="622102479"/>
    <n v="202111"/>
    <n v="4061"/>
    <s v="Fast anställd pers inkl. soc. avg."/>
    <s v="Z41MVC"/>
    <n v="5605240059"/>
    <s v="STRÖM, VALTER"/>
    <x v="6"/>
    <x v="1"/>
    <s v="M138:MVC  Trigg VH fördelning INFRA avdstöd"/>
    <n v="1914.72"/>
    <m/>
    <m/>
    <s v="x"/>
  </r>
  <r>
    <n v="622102479"/>
    <n v="202111"/>
    <n v="4061"/>
    <s v="Fast anställd pers inkl. soc. avg."/>
    <s v="Z41MVC"/>
    <n v="6909040393"/>
    <s v="TILLIANDER, ANDERS"/>
    <x v="6"/>
    <x v="1"/>
    <s v="M138:MVC  Trigg VH fördelning INFRA avdstöd"/>
    <n v="2363.16"/>
    <m/>
    <m/>
    <s v="x"/>
  </r>
  <r>
    <n v="622102479"/>
    <n v="202111"/>
    <n v="4061"/>
    <s v="Fast anställd pers inkl. soc. avg."/>
    <s v="Z49MVC"/>
    <n v="6909040393"/>
    <s v="TILLIANDER, ANDERS"/>
    <x v="6"/>
    <x v="1"/>
    <s v="M138:MVC  Trigg VH fördelning INFRA avdstöd"/>
    <n v="-26257.279999999999"/>
    <m/>
    <m/>
    <s v="x"/>
  </r>
  <r>
    <n v="622102479"/>
    <n v="202111"/>
    <n v="4061"/>
    <s v="Fast anställd pers inkl. soc. avg."/>
    <s v="Z41MVC"/>
    <n v="5703072305"/>
    <s v="Long, Wenli"/>
    <x v="6"/>
    <x v="1"/>
    <s v="M138:MVC  Trigg VH fördelning INFRA avdstöd"/>
    <n v="2689.26"/>
    <m/>
    <m/>
    <s v="x"/>
  </r>
  <r>
    <n v="612100022"/>
    <n v="202112"/>
    <n v="4061"/>
    <s v="Fast anställd pers inkl. soc. avg."/>
    <s v="Z4MVC04"/>
    <n v="5605240059"/>
    <s v="STRÖM, VALTER"/>
    <x v="6"/>
    <x v="1"/>
    <s v="HR+lön/ToR 202112"/>
    <n v="23197.73"/>
    <n v="0"/>
    <s v="0 TOM"/>
    <s v="x"/>
  </r>
  <r>
    <n v="612100022"/>
    <n v="202112"/>
    <n v="4061"/>
    <s v="Fast anställd pers inkl. soc. avg."/>
    <s v="Z4MVC04"/>
    <n v="5703072305"/>
    <s v="Long, Wenli"/>
    <x v="6"/>
    <x v="1"/>
    <s v="HR+lön/ToR 202112"/>
    <n v="38268.9"/>
    <n v="0"/>
    <s v="0 TOM"/>
    <s v="x"/>
  </r>
  <r>
    <n v="612100022"/>
    <n v="202112"/>
    <n v="4061"/>
    <s v="Fast anställd pers inkl. soc. avg."/>
    <s v="Z4MVC04"/>
    <n v="6909040393"/>
    <s v="TILLIANDER, ANDERS"/>
    <x v="6"/>
    <x v="1"/>
    <s v="HR+lön/ToR 202112"/>
    <n v="27647.8"/>
    <n v="0"/>
    <s v="0 TOM"/>
    <s v="x"/>
  </r>
  <r>
    <n v="612100022"/>
    <n v="202112"/>
    <n v="4061"/>
    <s v="Fast anställd pers inkl. soc. avg."/>
    <s v="Z4MVC04"/>
    <n v="8105262631"/>
    <s v="Revathy Rajan, Prasath Babu"/>
    <x v="6"/>
    <x v="1"/>
    <s v="HR+lön/ToR 202112"/>
    <n v="59168.34"/>
    <n v="0"/>
    <s v="0 TOM"/>
    <s v="x"/>
  </r>
  <r>
    <n v="622102756"/>
    <n v="202112"/>
    <n v="4061"/>
    <s v="Fast anställd pers inkl. soc. avg."/>
    <s v="Z43MVC"/>
    <n v="5703072305"/>
    <s v="Long, Wenli"/>
    <x v="6"/>
    <x v="1"/>
    <s v="M138:MVC  Trigg VH fördelning INFRA avdstöd"/>
    <n v="34824.699999999997"/>
    <m/>
    <m/>
    <s v="x"/>
  </r>
  <r>
    <n v="622102756"/>
    <n v="202112"/>
    <n v="4061"/>
    <s v="Fast anställd pers inkl. soc. avg."/>
    <s v="Z41MVC"/>
    <n v="5605240059"/>
    <s v="STRÖM, VALTER"/>
    <x v="6"/>
    <x v="1"/>
    <s v="M138:MVC  Trigg VH fördelning INFRA avdstöd"/>
    <n v="2087.8000000000002"/>
    <m/>
    <m/>
    <s v="x"/>
  </r>
  <r>
    <n v="622102756"/>
    <n v="202112"/>
    <n v="4061"/>
    <s v="Fast anställd pers inkl. soc. avg."/>
    <s v="Z43MVC"/>
    <n v="8105262631"/>
    <s v="Revathy Rajan, Prasath Babu"/>
    <x v="6"/>
    <x v="1"/>
    <s v="M138:MVC  Trigg VH fördelning INFRA avdstöd"/>
    <n v="53843.19"/>
    <m/>
    <m/>
    <s v="x"/>
  </r>
  <r>
    <n v="622102756"/>
    <n v="202112"/>
    <n v="4061"/>
    <s v="Fast anställd pers inkl. soc. avg."/>
    <s v="Z43MVC"/>
    <n v="8105262631"/>
    <s v="Revathy Rajan, Prasath Babu"/>
    <x v="6"/>
    <x v="1"/>
    <s v="CANCELLED"/>
    <n v="-53843.19"/>
    <m/>
    <m/>
    <s v="x"/>
  </r>
  <r>
    <n v="622102756"/>
    <n v="202112"/>
    <n v="4061"/>
    <s v="Fast anställd pers inkl. soc. avg."/>
    <s v="Z49MVC"/>
    <n v="6909040393"/>
    <s v="TILLIANDER, ANDERS"/>
    <x v="6"/>
    <x v="1"/>
    <s v="M138:MVC  Trigg VH fördelning INFRA avdstöd"/>
    <n v="-27647.8"/>
    <m/>
    <m/>
    <s v="x"/>
  </r>
  <r>
    <n v="622102756"/>
    <n v="202112"/>
    <n v="4061"/>
    <s v="Fast anställd pers inkl. soc. avg."/>
    <s v="Z43MVC"/>
    <n v="6909040393"/>
    <s v="TILLIANDER, ANDERS"/>
    <x v="6"/>
    <x v="1"/>
    <s v="CANCELLED"/>
    <n v="-25159.5"/>
    <m/>
    <m/>
    <s v="x"/>
  </r>
  <r>
    <n v="622102756"/>
    <n v="202112"/>
    <n v="4061"/>
    <s v="Fast anställd pers inkl. soc. avg."/>
    <s v="Z43MVC"/>
    <n v="5703072305"/>
    <s v="Long, Wenli"/>
    <x v="6"/>
    <x v="1"/>
    <s v="CANCELLED"/>
    <n v="-34824.699999999997"/>
    <m/>
    <m/>
    <s v="x"/>
  </r>
  <r>
    <n v="622102756"/>
    <n v="202112"/>
    <n v="4061"/>
    <s v="Fast anställd pers inkl. soc. avg."/>
    <s v="Z41MVC"/>
    <n v="6909040393"/>
    <s v="TILLIANDER, ANDERS"/>
    <x v="6"/>
    <x v="1"/>
    <s v="CANCELLED"/>
    <n v="-2488.3000000000002"/>
    <m/>
    <m/>
    <s v="x"/>
  </r>
  <r>
    <n v="622102756"/>
    <n v="202112"/>
    <n v="4061"/>
    <s v="Fast anställd pers inkl. soc. avg."/>
    <s v="Z43MVC"/>
    <n v="6909040393"/>
    <s v="TILLIANDER, ANDERS"/>
    <x v="6"/>
    <x v="1"/>
    <s v="M138:MVC  Trigg VH fördelning INFRA avdstöd"/>
    <n v="25159.5"/>
    <m/>
    <m/>
    <s v="x"/>
  </r>
  <r>
    <n v="622102756"/>
    <n v="202112"/>
    <n v="4061"/>
    <s v="Fast anställd pers inkl. soc. avg."/>
    <s v="Z43MVC"/>
    <n v="5605240059"/>
    <s v="STRÖM, VALTER"/>
    <x v="6"/>
    <x v="1"/>
    <s v="CANCELLED"/>
    <n v="-21109.93"/>
    <m/>
    <m/>
    <s v="x"/>
  </r>
  <r>
    <n v="622102756"/>
    <n v="202112"/>
    <n v="4061"/>
    <s v="Fast anställd pers inkl. soc. avg."/>
    <s v="Z41MVC"/>
    <n v="6909040393"/>
    <s v="TILLIANDER, ANDERS"/>
    <x v="6"/>
    <x v="1"/>
    <s v="M138:MVC  Trigg VH fördelning INFRA avdstöd"/>
    <n v="2488.3000000000002"/>
    <m/>
    <m/>
    <s v="x"/>
  </r>
  <r>
    <n v="622102756"/>
    <n v="202112"/>
    <n v="4061"/>
    <s v="Fast anställd pers inkl. soc. avg."/>
    <s v="Z41MVC"/>
    <n v="5703072305"/>
    <s v="Long, Wenli"/>
    <x v="6"/>
    <x v="1"/>
    <s v="CANCELLED"/>
    <n v="-3444.2"/>
    <m/>
    <m/>
    <s v="x"/>
  </r>
  <r>
    <n v="622102756"/>
    <n v="202112"/>
    <n v="4061"/>
    <s v="Fast anställd pers inkl. soc. avg."/>
    <s v="Z41MVC"/>
    <n v="8105262631"/>
    <s v="Revathy Rajan, Prasath Babu"/>
    <x v="6"/>
    <x v="1"/>
    <s v="CANCELLED"/>
    <n v="-5325.15"/>
    <m/>
    <m/>
    <s v="x"/>
  </r>
  <r>
    <n v="622102756"/>
    <n v="202112"/>
    <n v="4061"/>
    <s v="Fast anställd pers inkl. soc. avg."/>
    <s v="Z41MVC"/>
    <n v="5605240059"/>
    <s v="STRÖM, VALTER"/>
    <x v="6"/>
    <x v="1"/>
    <s v="CANCELLED"/>
    <n v="-2087.8000000000002"/>
    <m/>
    <m/>
    <s v="x"/>
  </r>
  <r>
    <n v="622102756"/>
    <n v="202112"/>
    <n v="4061"/>
    <s v="Fast anställd pers inkl. soc. avg."/>
    <s v="Z49MVC"/>
    <n v="5703072305"/>
    <s v="Long, Wenli"/>
    <x v="6"/>
    <x v="1"/>
    <s v="M138:MVC  Trigg VH fördelning INFRA avdstöd"/>
    <n v="-38268.9"/>
    <m/>
    <m/>
    <s v="x"/>
  </r>
  <r>
    <n v="622102756"/>
    <n v="202112"/>
    <n v="4061"/>
    <s v="Fast anställd pers inkl. soc. avg."/>
    <s v="Z41MVC"/>
    <n v="8105262631"/>
    <s v="Revathy Rajan, Prasath Babu"/>
    <x v="6"/>
    <x v="1"/>
    <s v="M138:MVC  Trigg VH fördelning INFRA avdstöd"/>
    <n v="5325.15"/>
    <m/>
    <m/>
    <s v="x"/>
  </r>
  <r>
    <n v="622102756"/>
    <n v="202112"/>
    <n v="4061"/>
    <s v="Fast anställd pers inkl. soc. avg."/>
    <s v="Z43MVC"/>
    <n v="5605240059"/>
    <s v="STRÖM, VALTER"/>
    <x v="6"/>
    <x v="1"/>
    <s v="M138:MVC  Trigg VH fördelning INFRA avdstöd"/>
    <n v="21109.93"/>
    <m/>
    <m/>
    <s v="x"/>
  </r>
  <r>
    <n v="622102756"/>
    <n v="202112"/>
    <n v="4061"/>
    <s v="Fast anställd pers inkl. soc. avg."/>
    <s v="Z49MVC"/>
    <n v="5605240059"/>
    <s v="STRÖM, VALTER"/>
    <x v="6"/>
    <x v="1"/>
    <s v="CANCELLED"/>
    <n v="23197.73"/>
    <m/>
    <m/>
    <s v="x"/>
  </r>
  <r>
    <n v="622102756"/>
    <n v="202112"/>
    <n v="4061"/>
    <s v="Fast anställd pers inkl. soc. avg."/>
    <s v="Z49MVC"/>
    <n v="5605240059"/>
    <s v="STRÖM, VALTER"/>
    <x v="6"/>
    <x v="1"/>
    <s v="M138:MVC  Trigg VH fördelning INFRA avdstöd"/>
    <n v="-23197.73"/>
    <m/>
    <m/>
    <s v="x"/>
  </r>
  <r>
    <n v="622102756"/>
    <n v="202112"/>
    <n v="4061"/>
    <s v="Fast anställd pers inkl. soc. avg."/>
    <s v="Z49MVC"/>
    <n v="8105262631"/>
    <s v="Revathy Rajan, Prasath Babu"/>
    <x v="6"/>
    <x v="1"/>
    <s v="CANCELLED"/>
    <n v="59168.34"/>
    <m/>
    <m/>
    <s v="x"/>
  </r>
  <r>
    <n v="622102756"/>
    <n v="202112"/>
    <n v="4061"/>
    <s v="Fast anställd pers inkl. soc. avg."/>
    <s v="Z49MVC"/>
    <n v="5703072305"/>
    <s v="Long, Wenli"/>
    <x v="6"/>
    <x v="1"/>
    <s v="CANCELLED"/>
    <n v="38268.9"/>
    <m/>
    <m/>
    <s v="x"/>
  </r>
  <r>
    <n v="622102756"/>
    <n v="202112"/>
    <n v="4061"/>
    <s v="Fast anställd pers inkl. soc. avg."/>
    <s v="Z49MVC"/>
    <n v="6909040393"/>
    <s v="TILLIANDER, ANDERS"/>
    <x v="6"/>
    <x v="1"/>
    <s v="CANCELLED"/>
    <n v="27647.8"/>
    <m/>
    <m/>
    <s v="x"/>
  </r>
  <r>
    <n v="622102756"/>
    <n v="202112"/>
    <n v="4061"/>
    <s v="Fast anställd pers inkl. soc. avg."/>
    <s v="Z41MVC"/>
    <n v="5703072305"/>
    <s v="Long, Wenli"/>
    <x v="6"/>
    <x v="1"/>
    <s v="M138:MVC  Trigg VH fördelning INFRA avdstöd"/>
    <n v="3444.2"/>
    <m/>
    <m/>
    <s v="x"/>
  </r>
  <r>
    <n v="622102756"/>
    <n v="202112"/>
    <n v="4061"/>
    <s v="Fast anställd pers inkl. soc. avg."/>
    <s v="Z49MVC"/>
    <n v="8105262631"/>
    <s v="Revathy Rajan, Prasath Babu"/>
    <x v="6"/>
    <x v="1"/>
    <s v="M138:MVC  Trigg VH fördelning INFRA avdstöd"/>
    <n v="-59168.34"/>
    <m/>
    <m/>
    <s v="x"/>
  </r>
  <r>
    <n v="622102755"/>
    <n v="202112"/>
    <n v="4061"/>
    <s v="Fast anställd pers inkl. soc. avg."/>
    <s v="Z43MVC"/>
    <n v="6909040393"/>
    <s v="TILLIANDER, ANDERS"/>
    <x v="6"/>
    <x v="1"/>
    <s v="M138:MVC  Trigg VH fördelning INFRA avdstöd"/>
    <n v="25159.5"/>
    <m/>
    <m/>
    <s v="x"/>
  </r>
  <r>
    <n v="622102755"/>
    <n v="202112"/>
    <n v="4061"/>
    <s v="Fast anställd pers inkl. soc. avg."/>
    <s v="Z41MVC"/>
    <n v="6909040393"/>
    <s v="TILLIANDER, ANDERS"/>
    <x v="6"/>
    <x v="1"/>
    <s v="M138:MVC  Trigg VH fördelning INFRA avdstöd"/>
    <n v="2488.3000000000002"/>
    <m/>
    <m/>
    <s v="x"/>
  </r>
  <r>
    <n v="622102755"/>
    <n v="202112"/>
    <n v="4061"/>
    <s v="Fast anställd pers inkl. soc. avg."/>
    <s v="Z41MVC"/>
    <n v="5703072305"/>
    <s v="Long, Wenli"/>
    <x v="6"/>
    <x v="1"/>
    <s v="M138:MVC  Trigg VH fördelning INFRA avdstöd"/>
    <n v="3444.2"/>
    <m/>
    <m/>
    <s v="x"/>
  </r>
  <r>
    <n v="622102755"/>
    <n v="202112"/>
    <n v="4061"/>
    <s v="Fast anställd pers inkl. soc. avg."/>
    <s v="Z49MVC"/>
    <n v="5605240059"/>
    <s v="STRÖM, VALTER"/>
    <x v="6"/>
    <x v="1"/>
    <s v="M138:MVC  Trigg VH fördelning INFRA avdstöd"/>
    <n v="-23197.73"/>
    <m/>
    <m/>
    <s v="x"/>
  </r>
  <r>
    <n v="622102755"/>
    <n v="202112"/>
    <n v="4061"/>
    <s v="Fast anställd pers inkl. soc. avg."/>
    <s v="Z41MVC"/>
    <n v="5605240059"/>
    <s v="STRÖM, VALTER"/>
    <x v="6"/>
    <x v="1"/>
    <s v="M138:MVC  Trigg VH fördelning INFRA avdstöd"/>
    <n v="2087.8000000000002"/>
    <m/>
    <m/>
    <s v="x"/>
  </r>
  <r>
    <n v="622102755"/>
    <n v="202112"/>
    <n v="4061"/>
    <s v="Fast anställd pers inkl. soc. avg."/>
    <s v="Z43MVC"/>
    <n v="8105262631"/>
    <s v="Revathy Rajan, Prasath Babu"/>
    <x v="6"/>
    <x v="1"/>
    <s v="M138:MVC  Trigg VH fördelning INFRA avdstöd"/>
    <n v="53843.19"/>
    <m/>
    <m/>
    <s v="x"/>
  </r>
  <r>
    <n v="622102755"/>
    <n v="202112"/>
    <n v="4061"/>
    <s v="Fast anställd pers inkl. soc. avg."/>
    <s v="Z49MVC"/>
    <n v="8105262631"/>
    <s v="Revathy Rajan, Prasath Babu"/>
    <x v="6"/>
    <x v="1"/>
    <s v="M138:MVC  Trigg VH fördelning INFRA avdstöd"/>
    <n v="-59168.34"/>
    <m/>
    <m/>
    <s v="x"/>
  </r>
  <r>
    <n v="622102755"/>
    <n v="202112"/>
    <n v="4061"/>
    <s v="Fast anställd pers inkl. soc. avg."/>
    <s v="Z43MVC"/>
    <n v="5703072305"/>
    <s v="Long, Wenli"/>
    <x v="6"/>
    <x v="1"/>
    <s v="M138:MVC  Trigg VH fördelning INFRA avdstöd"/>
    <n v="34824.699999999997"/>
    <m/>
    <m/>
    <s v="x"/>
  </r>
  <r>
    <n v="622102755"/>
    <n v="202112"/>
    <n v="4061"/>
    <s v="Fast anställd pers inkl. soc. avg."/>
    <s v="Z49MVC"/>
    <n v="5703072305"/>
    <s v="Long, Wenli"/>
    <x v="6"/>
    <x v="1"/>
    <s v="M138:MVC  Trigg VH fördelning INFRA avdstöd"/>
    <n v="-38268.9"/>
    <m/>
    <m/>
    <s v="x"/>
  </r>
  <r>
    <n v="622102755"/>
    <n v="202112"/>
    <n v="4061"/>
    <s v="Fast anställd pers inkl. soc. avg."/>
    <s v="Z41MVC"/>
    <n v="8105262631"/>
    <s v="Revathy Rajan, Prasath Babu"/>
    <x v="6"/>
    <x v="1"/>
    <s v="M138:MVC  Trigg VH fördelning INFRA avdstöd"/>
    <n v="5325.15"/>
    <m/>
    <m/>
    <s v="x"/>
  </r>
  <r>
    <n v="622102755"/>
    <n v="202112"/>
    <n v="4061"/>
    <s v="Fast anställd pers inkl. soc. avg."/>
    <s v="Z43MVC"/>
    <n v="5605240059"/>
    <s v="STRÖM, VALTER"/>
    <x v="6"/>
    <x v="1"/>
    <s v="M138:MVC  Trigg VH fördelning INFRA avdstöd"/>
    <n v="21109.93"/>
    <m/>
    <m/>
    <s v="x"/>
  </r>
  <r>
    <n v="622102755"/>
    <n v="202112"/>
    <n v="4061"/>
    <s v="Fast anställd pers inkl. soc. avg."/>
    <s v="Z49MVC"/>
    <n v="6909040393"/>
    <s v="TILLIANDER, ANDERS"/>
    <x v="6"/>
    <x v="1"/>
    <s v="M138:MVC  Trigg VH fördelning INFRA avdstöd"/>
    <n v="-27647.8"/>
    <m/>
    <m/>
    <s v="x"/>
  </r>
  <r>
    <n v="121002091"/>
    <n v="202108"/>
    <n v="4066"/>
    <s v="Löneomföring till projekt"/>
    <s v="V5500"/>
    <n v="8105262631"/>
    <s v="Revathy Rajan, Prasath Babu"/>
    <x v="6"/>
    <x v="1"/>
    <s v="Omf. Vr 612100013 HR+lön/ToR 202108 V5300 --&gt; V5500 70%"/>
    <n v="30869.1"/>
    <m/>
    <m/>
    <s v="x"/>
  </r>
  <r>
    <n v="121002091"/>
    <n v="202108"/>
    <n v="4066"/>
    <s v="Löneomföring till projekt"/>
    <s v="V5500"/>
    <n v="8105262631"/>
    <s v="Revathy Rajan, Prasath Babu"/>
    <x v="6"/>
    <x v="1"/>
    <s v="Omf. Vr 612100011 HR+lön/ToR 202107 V5300 --&gt; V5500 70%"/>
    <n v="30869.1"/>
    <m/>
    <m/>
    <s v="x"/>
  </r>
  <r>
    <n v="121003583"/>
    <n v="202112"/>
    <n v="4066"/>
    <s v="Löneomföring till projekt"/>
    <s v="Z4MVC04"/>
    <n v="8105262631"/>
    <s v="Revathy Rajan, Prasath Babu"/>
    <x v="6"/>
    <x v="1"/>
    <s v="Omf vr 612100020 HR+lön/ToR 202111 V5500 --&gt; Z4MVC04"/>
    <n v="48018.61"/>
    <m/>
    <m/>
    <s v="x"/>
  </r>
  <r>
    <n v="121003583"/>
    <n v="202112"/>
    <n v="4066"/>
    <s v="Löneomföring till projekt"/>
    <s v="Z4MVC04"/>
    <n v="8105262631"/>
    <s v="Revathy Rajan, Prasath Babu"/>
    <x v="6"/>
    <x v="1"/>
    <s v="Omf vr 612100018 HR+lön/ToR 202110 V5500 --&gt; Z4MVC04"/>
    <n v="48018.61"/>
    <m/>
    <m/>
    <s v="x"/>
  </r>
  <r>
    <n v="121003583"/>
    <n v="202112"/>
    <n v="4066"/>
    <s v="Löneomföring till projekt"/>
    <s v="Z4MVC04"/>
    <n v="8105262631"/>
    <s v="Revathy Rajan, Prasath Babu"/>
    <x v="6"/>
    <x v="1"/>
    <s v="Omf vr 612100016 HR+lön/ToR 202109 V5500 --&gt; Z4MVC04"/>
    <n v="48018.61"/>
    <m/>
    <m/>
    <s v="x"/>
  </r>
  <r>
    <n v="121003583"/>
    <n v="202112"/>
    <n v="4066"/>
    <s v="Löneomföring till projekt"/>
    <s v="Z4MVC04"/>
    <n v="8105262631"/>
    <s v="Revathy Rajan, Prasath Babu"/>
    <x v="6"/>
    <x v="1"/>
    <s v="Omf vr 612100013 HR+lön/ToR 202108 V5500 --&gt; Z4MVC04"/>
    <n v="17149.509999999998"/>
    <m/>
    <m/>
    <s v="x"/>
  </r>
  <r>
    <n v="121003583"/>
    <n v="202112"/>
    <n v="4066"/>
    <s v="Löneomföring till projekt"/>
    <s v="Z4MVC04"/>
    <n v="8105262631"/>
    <s v="Revathy Rajan, Prasath Babu"/>
    <x v="6"/>
    <x v="1"/>
    <s v="Omf vr 121002091 (omf vr 612100011, 202107) V5500 --&gt; Z4MVC04"/>
    <n v="30869.1"/>
    <m/>
    <m/>
    <s v="x"/>
  </r>
  <r>
    <n v="121003583"/>
    <n v="202112"/>
    <n v="4066"/>
    <s v="Löneomföring till projekt"/>
    <s v="Z4MVC04"/>
    <n v="8105262631"/>
    <s v="Revathy Rajan, Prasath Babu"/>
    <x v="6"/>
    <x v="1"/>
    <s v="Omf vr 121002091 (omf vr 612100013, 202108) V5500 --&gt; Z4MVC04"/>
    <n v="30869.1"/>
    <m/>
    <m/>
    <s v="x"/>
  </r>
  <r>
    <n v="121003583"/>
    <n v="202112"/>
    <n v="4066"/>
    <s v="Löneomföring till projekt"/>
    <s v="Z4MVC04"/>
    <n v="8105262631"/>
    <s v="Revathy Rajan, Prasath Babu"/>
    <x v="6"/>
    <x v="1"/>
    <s v="Omf vr 612100011 HR+lön/ToR 202107 V5500 --&gt; Z4MVC04"/>
    <n v="17149.509999999998"/>
    <m/>
    <m/>
    <s v="x"/>
  </r>
  <r>
    <n v="622102756"/>
    <n v="202112"/>
    <n v="4066"/>
    <s v="Löneomföring till projekt"/>
    <s v="Z49MVC"/>
    <n v="8105262631"/>
    <s v="Revathy Rajan, Prasath Babu"/>
    <x v="6"/>
    <x v="1"/>
    <s v="CANCELLED"/>
    <n v="240093.05"/>
    <m/>
    <m/>
    <s v="x"/>
  </r>
  <r>
    <n v="622102756"/>
    <n v="202112"/>
    <n v="4066"/>
    <s v="Löneomföring till projekt"/>
    <s v="Z43MVC"/>
    <n v="8105262631"/>
    <s v="Revathy Rajan, Prasath Babu"/>
    <x v="6"/>
    <x v="1"/>
    <s v="CANCELLED"/>
    <n v="-218484.68"/>
    <m/>
    <m/>
    <s v="x"/>
  </r>
  <r>
    <n v="622102756"/>
    <n v="202112"/>
    <n v="4066"/>
    <s v="Löneomföring till projekt"/>
    <s v="Z41MVC"/>
    <n v="8105262631"/>
    <s v="Revathy Rajan, Prasath Babu"/>
    <x v="6"/>
    <x v="1"/>
    <s v="M138:MVC  Trigg VH fördelning INFRA avdstöd"/>
    <n v="21608.37"/>
    <m/>
    <m/>
    <s v="x"/>
  </r>
  <r>
    <n v="622102756"/>
    <n v="202112"/>
    <n v="4066"/>
    <s v="Löneomföring till projekt"/>
    <s v="Z43MVC"/>
    <n v="8105262631"/>
    <s v="Revathy Rajan, Prasath Babu"/>
    <x v="6"/>
    <x v="1"/>
    <s v="M138:MVC  Trigg VH fördelning INFRA avdstöd"/>
    <n v="218484.68"/>
    <m/>
    <m/>
    <s v="x"/>
  </r>
  <r>
    <n v="622102756"/>
    <n v="202112"/>
    <n v="4066"/>
    <s v="Löneomföring till projekt"/>
    <s v="Z41MVC"/>
    <n v="8105262631"/>
    <s v="Revathy Rajan, Prasath Babu"/>
    <x v="6"/>
    <x v="1"/>
    <s v="CANCELLED"/>
    <n v="-21608.37"/>
    <m/>
    <m/>
    <s v="x"/>
  </r>
  <r>
    <n v="622102756"/>
    <n v="202112"/>
    <n v="4066"/>
    <s v="Löneomföring till projekt"/>
    <s v="Z49MVC"/>
    <n v="8105262631"/>
    <s v="Revathy Rajan, Prasath Babu"/>
    <x v="6"/>
    <x v="1"/>
    <s v="M138:MVC  Trigg VH fördelning INFRA avdstöd"/>
    <n v="-240093.05"/>
    <m/>
    <m/>
    <s v="x"/>
  </r>
  <r>
    <n v="622102755"/>
    <n v="202112"/>
    <n v="4066"/>
    <s v="Löneomföring till projekt"/>
    <s v="Z49MVC"/>
    <n v="8105262631"/>
    <s v="Revathy Rajan, Prasath Babu"/>
    <x v="6"/>
    <x v="1"/>
    <s v="M138:MVC  Trigg VH fördelning INFRA avdstöd"/>
    <n v="-240093.05"/>
    <m/>
    <m/>
    <s v="x"/>
  </r>
  <r>
    <n v="622102755"/>
    <n v="202112"/>
    <n v="4066"/>
    <s v="Löneomföring till projekt"/>
    <s v="Z41MVC"/>
    <n v="8105262631"/>
    <s v="Revathy Rajan, Prasath Babu"/>
    <x v="6"/>
    <x v="1"/>
    <s v="M138:MVC  Trigg VH fördelning INFRA avdstöd"/>
    <n v="21608.37"/>
    <m/>
    <m/>
    <s v="x"/>
  </r>
  <r>
    <n v="622102755"/>
    <n v="202112"/>
    <n v="4066"/>
    <s v="Löneomföring till projekt"/>
    <s v="Z43MVC"/>
    <n v="8105262631"/>
    <s v="Revathy Rajan, Prasath Babu"/>
    <x v="6"/>
    <x v="1"/>
    <s v="M138:MVC  Trigg VH fördelning INFRA avdstöd"/>
    <n v="218484.68"/>
    <m/>
    <m/>
    <s v="x"/>
  </r>
  <r>
    <n v="622101368"/>
    <n v="202106"/>
    <n v="4067"/>
    <s v="Löneomföring från projekt"/>
    <s v="Z43MVC"/>
    <n v="6909040393"/>
    <s v="TILLIANDER, ANDERS"/>
    <x v="6"/>
    <x v="1"/>
    <s v="M138:MVC  Trigg VH fördelning INFRA avdstöd"/>
    <n v="-36781.199999999997"/>
    <m/>
    <m/>
    <s v="x"/>
  </r>
  <r>
    <n v="622101368"/>
    <n v="202106"/>
    <n v="4067"/>
    <s v="Löneomföring från projekt"/>
    <s v="Z43MVC"/>
    <n v="8105262631"/>
    <s v="Revathy Rajan, Prasath Babu"/>
    <x v="6"/>
    <x v="1"/>
    <s v="M138:MVC  Trigg VH fördelning INFRA avdstöd"/>
    <n v="-177519.88"/>
    <m/>
    <m/>
    <s v="x"/>
  </r>
  <r>
    <n v="622101368"/>
    <n v="202106"/>
    <n v="4067"/>
    <s v="Löneomföring från projekt"/>
    <s v="Z41MVC"/>
    <n v="8105262631"/>
    <s v="Revathy Rajan, Prasath Babu"/>
    <x v="6"/>
    <x v="1"/>
    <s v="M138:MVC  Trigg VH fördelning INFRA avdstöd"/>
    <n v="-17556.91"/>
    <m/>
    <m/>
    <s v="x"/>
  </r>
  <r>
    <n v="622101368"/>
    <n v="202106"/>
    <n v="4067"/>
    <s v="Löneomföring från projekt"/>
    <s v="Z41MVC"/>
    <n v="6909040393"/>
    <s v="TILLIANDER, ANDERS"/>
    <x v="6"/>
    <x v="1"/>
    <s v="M138:MVC  Trigg VH fördelning INFRA avdstöd"/>
    <n v="-3637.7"/>
    <m/>
    <m/>
    <s v="x"/>
  </r>
  <r>
    <n v="622101368"/>
    <n v="202106"/>
    <n v="4067"/>
    <s v="Löneomföring från projekt"/>
    <s v="Z49MVC"/>
    <n v="8105262631"/>
    <s v="Revathy Rajan, Prasath Babu"/>
    <x v="6"/>
    <x v="1"/>
    <s v="M138:MVC  Trigg VH fördelning INFRA avdstöd"/>
    <n v="195076.79"/>
    <m/>
    <m/>
    <s v="x"/>
  </r>
  <r>
    <n v="622101368"/>
    <n v="202106"/>
    <n v="4067"/>
    <s v="Löneomföring från projekt"/>
    <s v="Z49MVC"/>
    <n v="6909040393"/>
    <s v="TILLIANDER, ANDERS"/>
    <x v="6"/>
    <x v="1"/>
    <s v="M138:MVC  Trigg VH fördelning INFRA avdstöd"/>
    <n v="40418.9"/>
    <m/>
    <m/>
    <s v="x"/>
  </r>
  <r>
    <n v="121001575"/>
    <n v="202106"/>
    <n v="4067"/>
    <s v="Löneomföring från projekt"/>
    <s v="Z4MVC04"/>
    <n v="8105262631"/>
    <s v="Revathy Rajan, Prasath Babu"/>
    <x v="6"/>
    <x v="1"/>
    <s v="Omf.vr 612100003 HR+lön/ToR 202103 Z4MVC04 -&gt; V5300"/>
    <n v="-27740.47"/>
    <m/>
    <m/>
    <s v="x"/>
  </r>
  <r>
    <n v="121001575"/>
    <n v="202106"/>
    <n v="4067"/>
    <s v="Löneomföring från projekt"/>
    <s v="Z4MVC04"/>
    <n v="8105262631"/>
    <s v="Revathy Rajan, Prasath Babu"/>
    <x v="6"/>
    <x v="1"/>
    <s v="Omf.vr 612100005 HR+lön/ToR 202104 Z4MVC04 -&gt; V5300"/>
    <n v="-27740.47"/>
    <m/>
    <m/>
    <s v="x"/>
  </r>
  <r>
    <n v="121001575"/>
    <n v="202106"/>
    <n v="4067"/>
    <s v="Löneomföring från projekt"/>
    <s v="Z4MVC04"/>
    <n v="8105262631"/>
    <s v="Revathy Rajan, Prasath Babu"/>
    <x v="6"/>
    <x v="1"/>
    <s v="Omf.vr 612100000 HR+lön/ToR 202101 Z4MVC04 -&gt; V5300"/>
    <n v="-27740.47"/>
    <m/>
    <m/>
    <s v="x"/>
  </r>
  <r>
    <n v="121001575"/>
    <n v="202106"/>
    <n v="4067"/>
    <s v="Löneomföring från projekt"/>
    <s v="Z4MVC04"/>
    <n v="8105262631"/>
    <s v="Revathy Rajan, Prasath Babu"/>
    <x v="6"/>
    <x v="1"/>
    <s v="Omf.vr 612100001 HR+lön/ToR 202102 Z4MVC04 -&gt; V5300"/>
    <n v="-27740.47"/>
    <m/>
    <m/>
    <s v="x"/>
  </r>
  <r>
    <n v="121001575"/>
    <n v="202106"/>
    <n v="4067"/>
    <s v="Löneomföring från projekt"/>
    <s v="Z4MVC04"/>
    <n v="8105262631"/>
    <s v="Revathy Rajan, Prasath Babu"/>
    <x v="6"/>
    <x v="1"/>
    <s v="Omf.vr 612100007 HR+lön/ToR 202105 Z4MVC04 -&gt; V5300"/>
    <n v="-27740.47"/>
    <m/>
    <m/>
    <s v="x"/>
  </r>
  <r>
    <n v="121001575"/>
    <n v="202106"/>
    <n v="4067"/>
    <s v="Löneomföring från projekt"/>
    <s v="Z4MVC04"/>
    <n v="8105262631"/>
    <s v="Revathy Rajan, Prasath Babu"/>
    <x v="6"/>
    <x v="1"/>
    <s v="Omf.vr 612100009 HR+lön/ToR 202106 Z4MVC04 -&gt; V5300"/>
    <n v="-56374.44"/>
    <m/>
    <m/>
    <s v="x"/>
  </r>
  <r>
    <n v="121001573"/>
    <n v="202106"/>
    <n v="4067"/>
    <s v="Löneomföring från projekt"/>
    <s v="Z4MVC04"/>
    <n v="6909040393"/>
    <s v="TILLIANDER, ANDERS"/>
    <x v="6"/>
    <x v="1"/>
    <s v="Omf. Vr 612100009 HR+lön/ToR 202106 Z4MVC04 -&gt; Z4MVA01"/>
    <n v="-40418.9"/>
    <m/>
    <m/>
    <s v="x"/>
  </r>
  <r>
    <n v="121003583"/>
    <n v="202112"/>
    <n v="4067"/>
    <s v="Löneomföring från projekt"/>
    <s v="V5500"/>
    <n v="8105262631"/>
    <s v="Revathy Rajan, Prasath Babu"/>
    <x v="6"/>
    <x v="1"/>
    <s v="Omf vr 612100011 HR+lön/ToR 202107 V5500 --&gt; Z4MVC04"/>
    <n v="-17149.509999999998"/>
    <m/>
    <m/>
    <s v="x"/>
  </r>
  <r>
    <n v="121003583"/>
    <n v="202112"/>
    <n v="4067"/>
    <s v="Löneomföring från projekt"/>
    <s v="V5500"/>
    <n v="8105262631"/>
    <s v="Revathy Rajan, Prasath Babu"/>
    <x v="6"/>
    <x v="1"/>
    <s v="Omf vr 612100018 HR+lön/ToR 202110 V5500 --&gt; Z4MVC04"/>
    <n v="-48018.61"/>
    <m/>
    <m/>
    <s v="x"/>
  </r>
  <r>
    <n v="121003583"/>
    <n v="202112"/>
    <n v="4067"/>
    <s v="Löneomföring från projekt"/>
    <s v="V5500"/>
    <n v="8105262631"/>
    <s v="Revathy Rajan, Prasath Babu"/>
    <x v="6"/>
    <x v="1"/>
    <s v="Omf vr 612100016 HR+lön/ToR 202109 V5500 --&gt; Z4MVC04"/>
    <n v="-48018.61"/>
    <m/>
    <m/>
    <s v="x"/>
  </r>
  <r>
    <n v="121003583"/>
    <n v="202112"/>
    <n v="4067"/>
    <s v="Löneomföring från projekt"/>
    <s v="V5500"/>
    <n v="8105262631"/>
    <s v="Revathy Rajan, Prasath Babu"/>
    <x v="6"/>
    <x v="1"/>
    <s v="Omf vr 612100013 HR+lön/ToR 202108 V5500 --&gt; Z4MVC04"/>
    <n v="-17149.509999999998"/>
    <m/>
    <m/>
    <s v="x"/>
  </r>
  <r>
    <n v="121003583"/>
    <n v="202112"/>
    <n v="4067"/>
    <s v="Löneomföring från projekt"/>
    <s v="V5500"/>
    <n v="8105262631"/>
    <s v="Revathy Rajan, Prasath Babu"/>
    <x v="6"/>
    <x v="1"/>
    <s v="Omf vr 121002091 (omf vr 612100011, 202107) V5500 --&gt; Z4MVC04"/>
    <n v="-30869.1"/>
    <m/>
    <m/>
    <s v="x"/>
  </r>
  <r>
    <n v="121003583"/>
    <n v="202112"/>
    <n v="4067"/>
    <s v="Löneomföring från projekt"/>
    <s v="V5500"/>
    <n v="8105262631"/>
    <s v="Revathy Rajan, Prasath Babu"/>
    <x v="6"/>
    <x v="1"/>
    <s v="Omf vr 121002091 (omf vr 612100013, 202108) V5500 --&gt; Z4MVC04"/>
    <n v="-30869.1"/>
    <m/>
    <m/>
    <s v="x"/>
  </r>
  <r>
    <n v="121003583"/>
    <n v="202112"/>
    <n v="4067"/>
    <s v="Löneomföring från projekt"/>
    <s v="V5500"/>
    <n v="8105262631"/>
    <s v="Revathy Rajan, Prasath Babu"/>
    <x v="6"/>
    <x v="1"/>
    <s v="Omf vr 612100020 HR+lön/ToR 202111 V5500 --&gt; Z4MVC04"/>
    <n v="-48018.61"/>
    <m/>
    <m/>
    <s v="x"/>
  </r>
  <r>
    <n v="622100404"/>
    <n v="202102"/>
    <n v="4071"/>
    <s v="Förändring semesterlöneskuld"/>
    <s v="Z41MVC"/>
    <n v="5605240059"/>
    <s v="STRÖM, VALTER"/>
    <x v="6"/>
    <x v="1"/>
    <s v="M138:MVC  Trigg VH fördelning INFRA avdstöd"/>
    <n v="125.85"/>
    <m/>
    <m/>
    <s v="x"/>
  </r>
  <r>
    <n v="622100404"/>
    <n v="202102"/>
    <n v="4071"/>
    <s v="Förändring semesterlöneskuld"/>
    <s v="Z41MVC"/>
    <n v="5703072305"/>
    <s v="Long, Wenli"/>
    <x v="6"/>
    <x v="1"/>
    <s v="M138:MVC  Trigg VH fördelning INFRA avdstöd"/>
    <n v="757.67"/>
    <m/>
    <m/>
    <s v="x"/>
  </r>
  <r>
    <n v="622100404"/>
    <n v="202102"/>
    <n v="4071"/>
    <s v="Förändring semesterlöneskuld"/>
    <s v="Z49MVC"/>
    <n v="5605240059"/>
    <s v="STRÖM, VALTER"/>
    <x v="6"/>
    <x v="1"/>
    <s v="M138:MVC  Trigg VH fördelning INFRA avdstöd"/>
    <n v="-1398.33"/>
    <m/>
    <m/>
    <s v="x"/>
  </r>
  <r>
    <n v="622100404"/>
    <n v="202102"/>
    <n v="4071"/>
    <s v="Förändring semesterlöneskuld"/>
    <s v="Z43MVC"/>
    <n v="5605240059"/>
    <s v="STRÖM, VALTER"/>
    <x v="6"/>
    <x v="1"/>
    <s v="M138:MVC  Trigg VH fördelning INFRA avdstöd"/>
    <n v="1272.48"/>
    <m/>
    <m/>
    <s v="x"/>
  </r>
  <r>
    <n v="622100404"/>
    <n v="202102"/>
    <n v="4071"/>
    <s v="Förändring semesterlöneskuld"/>
    <s v="Z43MVC"/>
    <n v="5703072305"/>
    <s v="Long, Wenli"/>
    <x v="6"/>
    <x v="1"/>
    <s v="M138:MVC  Trigg VH fördelning INFRA avdstöd"/>
    <n v="7660.85"/>
    <m/>
    <m/>
    <s v="x"/>
  </r>
  <r>
    <n v="622100404"/>
    <n v="202102"/>
    <n v="4071"/>
    <s v="Förändring semesterlöneskuld"/>
    <s v="Z49MVC"/>
    <n v="5703072305"/>
    <s v="Long, Wenli"/>
    <x v="6"/>
    <x v="1"/>
    <s v="M138:MVC  Trigg VH fördelning INFRA avdstöd"/>
    <n v="-8418.52"/>
    <m/>
    <m/>
    <s v="x"/>
  </r>
  <r>
    <n v="612100002"/>
    <n v="202102"/>
    <n v="4071"/>
    <s v="Förändring semesterlöneskuld"/>
    <s v="Z4MVC04"/>
    <n v="5605240059"/>
    <s v="STRÖM, VALTER"/>
    <x v="6"/>
    <x v="1"/>
    <s v="SEM.LÖNESK.  DB"/>
    <n v="1398.33"/>
    <n v="0"/>
    <s v="0 TOM"/>
    <s v="x"/>
  </r>
  <r>
    <n v="612100002"/>
    <n v="202102"/>
    <n v="4071"/>
    <s v="Förändring semesterlöneskuld"/>
    <s v="Z4MVC04"/>
    <n v="5703072305"/>
    <s v="Long, Wenli"/>
    <x v="6"/>
    <x v="1"/>
    <s v="SEM.LÖNESK.  DB"/>
    <n v="8418.52"/>
    <n v="0"/>
    <s v="0 TOM"/>
    <s v="x"/>
  </r>
  <r>
    <n v="622100662"/>
    <n v="202103"/>
    <n v="4071"/>
    <s v="Förändring semesterlöneskuld"/>
    <s v="Z41MVC"/>
    <n v="5703072305"/>
    <s v="Long, Wenli"/>
    <x v="6"/>
    <x v="1"/>
    <s v="M138:MVC  Trigg VH fördelning INFRA avdstöd"/>
    <n v="400.77"/>
    <m/>
    <m/>
    <s v="x"/>
  </r>
  <r>
    <n v="622100662"/>
    <n v="202103"/>
    <n v="4071"/>
    <s v="Förändring semesterlöneskuld"/>
    <s v="Z43MVC"/>
    <n v="5703072305"/>
    <s v="Long, Wenli"/>
    <x v="6"/>
    <x v="1"/>
    <s v="M138:MVC  Trigg VH fördelning INFRA avdstöd"/>
    <n v="4052.24"/>
    <m/>
    <m/>
    <s v="x"/>
  </r>
  <r>
    <n v="622100662"/>
    <n v="202103"/>
    <n v="4071"/>
    <s v="Förändring semesterlöneskuld"/>
    <s v="Z43MVC"/>
    <n v="6909040393"/>
    <s v="TILLIANDER, ANDERS"/>
    <x v="6"/>
    <x v="1"/>
    <s v="M138:MVC  Trigg VH fördelning INFRA avdstöd"/>
    <n v="3587.45"/>
    <m/>
    <m/>
    <s v="x"/>
  </r>
  <r>
    <n v="622100662"/>
    <n v="202103"/>
    <n v="4071"/>
    <s v="Förändring semesterlöneskuld"/>
    <s v="Z49MVC"/>
    <n v="5605240059"/>
    <s v="STRÖM, VALTER"/>
    <x v="6"/>
    <x v="1"/>
    <s v="M138:MVC  Trigg VH fördelning INFRA avdstöd"/>
    <n v="-3177.86"/>
    <m/>
    <m/>
    <s v="x"/>
  </r>
  <r>
    <n v="622100662"/>
    <n v="202103"/>
    <n v="4071"/>
    <s v="Förändring semesterlöneskuld"/>
    <s v="Z49MVC"/>
    <n v="5703072305"/>
    <s v="Long, Wenli"/>
    <x v="6"/>
    <x v="1"/>
    <s v="M138:MVC  Trigg VH fördelning INFRA avdstöd"/>
    <n v="-4453.01"/>
    <m/>
    <m/>
    <s v="x"/>
  </r>
  <r>
    <n v="622100662"/>
    <n v="202103"/>
    <n v="4071"/>
    <s v="Förändring semesterlöneskuld"/>
    <s v="Z43MVC"/>
    <n v="5605240059"/>
    <s v="STRÖM, VALTER"/>
    <x v="6"/>
    <x v="1"/>
    <s v="M138:MVC  Trigg VH fördelning INFRA avdstöd"/>
    <n v="2891.85"/>
    <m/>
    <m/>
    <s v="x"/>
  </r>
  <r>
    <n v="622100662"/>
    <n v="202103"/>
    <n v="4071"/>
    <s v="Förändring semesterlöneskuld"/>
    <s v="Z41MVC"/>
    <n v="6909040393"/>
    <s v="TILLIANDER, ANDERS"/>
    <x v="6"/>
    <x v="1"/>
    <s v="M138:MVC  Trigg VH fördelning INFRA avdstöd"/>
    <n v="354.8"/>
    <m/>
    <m/>
    <s v="x"/>
  </r>
  <r>
    <n v="622100662"/>
    <n v="202103"/>
    <n v="4071"/>
    <s v="Förändring semesterlöneskuld"/>
    <s v="Z49MVC"/>
    <n v="6909040393"/>
    <s v="TILLIANDER, ANDERS"/>
    <x v="6"/>
    <x v="1"/>
    <s v="M138:MVC  Trigg VH fördelning INFRA avdstöd"/>
    <n v="-3942.25"/>
    <m/>
    <m/>
    <s v="x"/>
  </r>
  <r>
    <n v="622100662"/>
    <n v="202103"/>
    <n v="4071"/>
    <s v="Förändring semesterlöneskuld"/>
    <s v="Z41MVC"/>
    <n v="5605240059"/>
    <s v="STRÖM, VALTER"/>
    <x v="6"/>
    <x v="1"/>
    <s v="M138:MVC  Trigg VH fördelning INFRA avdstöd"/>
    <n v="286.01"/>
    <m/>
    <m/>
    <s v="x"/>
  </r>
  <r>
    <n v="612100004"/>
    <n v="202103"/>
    <n v="4071"/>
    <s v="Förändring semesterlöneskuld"/>
    <s v="Z4MVC04"/>
    <n v="6909040393"/>
    <s v="TILLIANDER, ANDERS"/>
    <x v="6"/>
    <x v="1"/>
    <s v="SEM.LÖNESK.  DB"/>
    <n v="3942.25"/>
    <n v="0"/>
    <s v="0 TOM"/>
    <s v="x"/>
  </r>
  <r>
    <n v="612100004"/>
    <n v="202103"/>
    <n v="4071"/>
    <s v="Förändring semesterlöneskuld"/>
    <s v="Z4MVC04"/>
    <n v="5605240059"/>
    <s v="STRÖM, VALTER"/>
    <x v="6"/>
    <x v="1"/>
    <s v="SEM.LÖNESK.  DB"/>
    <n v="3177.86"/>
    <n v="0"/>
    <s v="0 TOM"/>
    <s v="x"/>
  </r>
  <r>
    <n v="612100004"/>
    <n v="202103"/>
    <n v="4071"/>
    <s v="Förändring semesterlöneskuld"/>
    <s v="Z4MVC04"/>
    <n v="5703072305"/>
    <s v="Long, Wenli"/>
    <x v="6"/>
    <x v="1"/>
    <s v="SEM.LÖNESK.  DB"/>
    <n v="4453.01"/>
    <n v="0"/>
    <s v="0 TOM"/>
    <s v="x"/>
  </r>
  <r>
    <n v="622100881"/>
    <n v="202104"/>
    <n v="4071"/>
    <s v="Förändring semesterlöneskuld"/>
    <s v="Z41MVC"/>
    <n v="5605240059"/>
    <s v="STRÖM, VALTER"/>
    <x v="6"/>
    <x v="1"/>
    <s v="M138:MVC  Trigg VH fördelning INFRA avdstöd"/>
    <n v="286.01"/>
    <m/>
    <m/>
    <s v="x"/>
  </r>
  <r>
    <n v="622100881"/>
    <n v="202104"/>
    <n v="4071"/>
    <s v="Förändring semesterlöneskuld"/>
    <s v="Z41MVC"/>
    <n v="6909040393"/>
    <s v="TILLIANDER, ANDERS"/>
    <x v="6"/>
    <x v="1"/>
    <s v="M138:MVC  Trigg VH fördelning INFRA avdstöd"/>
    <n v="354.8"/>
    <m/>
    <m/>
    <s v="x"/>
  </r>
  <r>
    <n v="622100881"/>
    <n v="202104"/>
    <n v="4071"/>
    <s v="Förändring semesterlöneskuld"/>
    <s v="Z43MVC"/>
    <n v="5703072305"/>
    <s v="Long, Wenli"/>
    <x v="6"/>
    <x v="1"/>
    <s v="M138:MVC  Trigg VH fördelning INFRA avdstöd"/>
    <n v="4052.25"/>
    <m/>
    <m/>
    <s v="x"/>
  </r>
  <r>
    <n v="622100881"/>
    <n v="202104"/>
    <n v="4071"/>
    <s v="Förändring semesterlöneskuld"/>
    <s v="Z41MVC"/>
    <n v="5703072305"/>
    <s v="Long, Wenli"/>
    <x v="6"/>
    <x v="1"/>
    <s v="M138:MVC  Trigg VH fördelning INFRA avdstöd"/>
    <n v="400.77"/>
    <m/>
    <m/>
    <s v="x"/>
  </r>
  <r>
    <n v="622100881"/>
    <n v="202104"/>
    <n v="4071"/>
    <s v="Förändring semesterlöneskuld"/>
    <s v="Z49MVC"/>
    <n v="5605240059"/>
    <s v="STRÖM, VALTER"/>
    <x v="6"/>
    <x v="1"/>
    <s v="M138:MVC  Trigg VH fördelning INFRA avdstöd"/>
    <n v="-3177.86"/>
    <m/>
    <m/>
    <s v="x"/>
  </r>
  <r>
    <n v="622100881"/>
    <n v="202104"/>
    <n v="4071"/>
    <s v="Förändring semesterlöneskuld"/>
    <s v="Z43MVC"/>
    <n v="5605240059"/>
    <s v="STRÖM, VALTER"/>
    <x v="6"/>
    <x v="1"/>
    <s v="M138:MVC  Trigg VH fördelning INFRA avdstöd"/>
    <n v="2891.85"/>
    <m/>
    <m/>
    <s v="x"/>
  </r>
  <r>
    <n v="622100881"/>
    <n v="202104"/>
    <n v="4071"/>
    <s v="Förändring semesterlöneskuld"/>
    <s v="Z43MVC"/>
    <n v="6909040393"/>
    <s v="TILLIANDER, ANDERS"/>
    <x v="6"/>
    <x v="1"/>
    <s v="M138:MVC  Trigg VH fördelning INFRA avdstöd"/>
    <n v="3587.45"/>
    <m/>
    <m/>
    <s v="x"/>
  </r>
  <r>
    <n v="622100881"/>
    <n v="202104"/>
    <n v="4071"/>
    <s v="Förändring semesterlöneskuld"/>
    <s v="Z49MVC"/>
    <n v="5703072305"/>
    <s v="Long, Wenli"/>
    <x v="6"/>
    <x v="1"/>
    <s v="M138:MVC  Trigg VH fördelning INFRA avdstöd"/>
    <n v="-4453.0200000000004"/>
    <m/>
    <m/>
    <s v="x"/>
  </r>
  <r>
    <n v="622100881"/>
    <n v="202104"/>
    <n v="4071"/>
    <s v="Förändring semesterlöneskuld"/>
    <s v="Z49MVC"/>
    <n v="6909040393"/>
    <s v="TILLIANDER, ANDERS"/>
    <x v="6"/>
    <x v="1"/>
    <s v="M138:MVC  Trigg VH fördelning INFRA avdstöd"/>
    <n v="-3942.25"/>
    <m/>
    <m/>
    <s v="x"/>
  </r>
  <r>
    <n v="612100006"/>
    <n v="202104"/>
    <n v="4071"/>
    <s v="Förändring semesterlöneskuld"/>
    <s v="Z4MVC04"/>
    <n v="5703072305"/>
    <s v="Long, Wenli"/>
    <x v="6"/>
    <x v="1"/>
    <s v="SEM.LÖNESK.  DB"/>
    <n v="4453.0200000000004"/>
    <n v="0"/>
    <s v="0 TOM"/>
    <s v="x"/>
  </r>
  <r>
    <n v="612100006"/>
    <n v="202104"/>
    <n v="4071"/>
    <s v="Förändring semesterlöneskuld"/>
    <s v="Z4MVC04"/>
    <n v="5605240059"/>
    <s v="STRÖM, VALTER"/>
    <x v="6"/>
    <x v="1"/>
    <s v="SEM.LÖNESK.  DB"/>
    <n v="3177.86"/>
    <n v="0"/>
    <s v="0 TOM"/>
    <s v="x"/>
  </r>
  <r>
    <n v="612100006"/>
    <n v="202104"/>
    <n v="4071"/>
    <s v="Förändring semesterlöneskuld"/>
    <s v="Z4MVC04"/>
    <n v="6909040393"/>
    <s v="TILLIANDER, ANDERS"/>
    <x v="6"/>
    <x v="1"/>
    <s v="SEM.LÖNESK.  DB"/>
    <n v="3942.25"/>
    <n v="0"/>
    <s v="0 TOM"/>
    <s v="x"/>
  </r>
  <r>
    <n v="612100008"/>
    <n v="202105"/>
    <n v="4071"/>
    <s v="Förändring semesterlöneskuld"/>
    <s v="Z4MVC04"/>
    <n v="5703072305"/>
    <s v="Long, Wenli"/>
    <x v="6"/>
    <x v="1"/>
    <s v="SEM.LÖNESK.  DB"/>
    <n v="4453.01"/>
    <n v="0"/>
    <s v="0 TOM"/>
    <s v="x"/>
  </r>
  <r>
    <n v="612100008"/>
    <n v="202105"/>
    <n v="4071"/>
    <s v="Förändring semesterlöneskuld"/>
    <s v="Z4MVC04"/>
    <n v="6909040393"/>
    <s v="TILLIANDER, ANDERS"/>
    <x v="6"/>
    <x v="1"/>
    <s v="SEM.LÖNESK.  DB"/>
    <n v="3942.25"/>
    <n v="0"/>
    <s v="0 TOM"/>
    <s v="x"/>
  </r>
  <r>
    <n v="622101097"/>
    <n v="202105"/>
    <n v="4071"/>
    <s v="Förändring semesterlöneskuld"/>
    <s v="Z49MVC"/>
    <n v="5703072305"/>
    <s v="Long, Wenli"/>
    <x v="6"/>
    <x v="1"/>
    <s v="M138:MVC  Trigg VH fördelning INFRA avdstöd"/>
    <n v="-4453.01"/>
    <m/>
    <m/>
    <s v="x"/>
  </r>
  <r>
    <n v="622101097"/>
    <n v="202105"/>
    <n v="4071"/>
    <s v="Förändring semesterlöneskuld"/>
    <s v="Z41MVC"/>
    <n v="5703072305"/>
    <s v="Long, Wenli"/>
    <x v="6"/>
    <x v="1"/>
    <s v="M138:MVC  Trigg VH fördelning INFRA avdstöd"/>
    <n v="400.77"/>
    <m/>
    <m/>
    <s v="x"/>
  </r>
  <r>
    <n v="622101097"/>
    <n v="202105"/>
    <n v="4071"/>
    <s v="Förändring semesterlöneskuld"/>
    <s v="Z43MVC"/>
    <n v="5703072305"/>
    <s v="Long, Wenli"/>
    <x v="6"/>
    <x v="1"/>
    <s v="M138:MVC  Trigg VH fördelning INFRA avdstöd"/>
    <n v="4052.24"/>
    <m/>
    <m/>
    <s v="x"/>
  </r>
  <r>
    <n v="622101097"/>
    <n v="202105"/>
    <n v="4071"/>
    <s v="Förändring semesterlöneskuld"/>
    <s v="Z43MVC"/>
    <n v="6909040393"/>
    <s v="TILLIANDER, ANDERS"/>
    <x v="6"/>
    <x v="1"/>
    <s v="M138:MVC  Trigg VH fördelning INFRA avdstöd"/>
    <n v="3587.45"/>
    <m/>
    <m/>
    <s v="x"/>
  </r>
  <r>
    <n v="622101097"/>
    <n v="202105"/>
    <n v="4071"/>
    <s v="Förändring semesterlöneskuld"/>
    <s v="Z41MVC"/>
    <n v="6909040393"/>
    <s v="TILLIANDER, ANDERS"/>
    <x v="6"/>
    <x v="1"/>
    <s v="M138:MVC  Trigg VH fördelning INFRA avdstöd"/>
    <n v="354.8"/>
    <m/>
    <m/>
    <s v="x"/>
  </r>
  <r>
    <n v="622101097"/>
    <n v="202105"/>
    <n v="4071"/>
    <s v="Förändring semesterlöneskuld"/>
    <s v="Z49MVC"/>
    <n v="6909040393"/>
    <s v="TILLIANDER, ANDERS"/>
    <x v="6"/>
    <x v="1"/>
    <s v="M138:MVC  Trigg VH fördelning INFRA avdstöd"/>
    <n v="-3942.25"/>
    <m/>
    <m/>
    <s v="x"/>
  </r>
  <r>
    <n v="622101368"/>
    <n v="202106"/>
    <n v="4071"/>
    <s v="Förändring semesterlöneskuld"/>
    <s v="Z41MVC"/>
    <n v="6909040393"/>
    <s v="TILLIANDER, ANDERS"/>
    <x v="6"/>
    <x v="1"/>
    <s v="M138:MVC  Trigg VH fördelning INFRA avdstöd"/>
    <n v="-186.53"/>
    <m/>
    <m/>
    <s v="x"/>
  </r>
  <r>
    <n v="622101368"/>
    <n v="202106"/>
    <n v="4071"/>
    <s v="Förändring semesterlöneskuld"/>
    <s v="Z43MVC"/>
    <n v="5703072305"/>
    <s v="Long, Wenli"/>
    <x v="6"/>
    <x v="1"/>
    <s v="M138:MVC  Trigg VH fördelning INFRA avdstöd"/>
    <n v="513.9"/>
    <m/>
    <m/>
    <s v="x"/>
  </r>
  <r>
    <n v="622101368"/>
    <n v="202106"/>
    <n v="4071"/>
    <s v="Förändring semesterlöneskuld"/>
    <s v="Z43MVC"/>
    <n v="6909040393"/>
    <s v="TILLIANDER, ANDERS"/>
    <x v="6"/>
    <x v="1"/>
    <s v="M138:MVC  Trigg VH fördelning INFRA avdstöd"/>
    <n v="-1886.04"/>
    <m/>
    <m/>
    <s v="x"/>
  </r>
  <r>
    <n v="622101368"/>
    <n v="202106"/>
    <n v="4071"/>
    <s v="Förändring semesterlöneskuld"/>
    <s v="Z41MVC"/>
    <n v="5703072305"/>
    <s v="Long, Wenli"/>
    <x v="6"/>
    <x v="1"/>
    <s v="M138:MVC  Trigg VH fördelning INFRA avdstöd"/>
    <n v="50.83"/>
    <m/>
    <m/>
    <s v="x"/>
  </r>
  <r>
    <n v="622101368"/>
    <n v="202106"/>
    <n v="4071"/>
    <s v="Förändring semesterlöneskuld"/>
    <s v="Z41MVC"/>
    <n v="5605240059"/>
    <s v="STRÖM, VALTER"/>
    <x v="6"/>
    <x v="1"/>
    <s v="M138:MVC  Trigg VH fördelning INFRA avdstöd"/>
    <n v="-131.22"/>
    <m/>
    <m/>
    <s v="x"/>
  </r>
  <r>
    <n v="622101368"/>
    <n v="202106"/>
    <n v="4071"/>
    <s v="Förändring semesterlöneskuld"/>
    <s v="Z49MVC"/>
    <n v="5605240059"/>
    <s v="STRÖM, VALTER"/>
    <x v="6"/>
    <x v="1"/>
    <s v="M138:MVC  Trigg VH fördelning INFRA avdstöd"/>
    <n v="1457.99"/>
    <m/>
    <m/>
    <s v="x"/>
  </r>
  <r>
    <n v="622101368"/>
    <n v="202106"/>
    <n v="4071"/>
    <s v="Förändring semesterlöneskuld"/>
    <s v="Z43MVC"/>
    <n v="5605240059"/>
    <s v="STRÖM, VALTER"/>
    <x v="6"/>
    <x v="1"/>
    <s v="M138:MVC  Trigg VH fördelning INFRA avdstöd"/>
    <n v="-1326.77"/>
    <m/>
    <m/>
    <s v="x"/>
  </r>
  <r>
    <n v="622101368"/>
    <n v="202106"/>
    <n v="4071"/>
    <s v="Förändring semesterlöneskuld"/>
    <s v="Z49MVC"/>
    <n v="6909040393"/>
    <s v="TILLIANDER, ANDERS"/>
    <x v="6"/>
    <x v="1"/>
    <s v="M138:MVC  Trigg VH fördelning INFRA avdstöd"/>
    <n v="2072.5700000000002"/>
    <m/>
    <m/>
    <s v="x"/>
  </r>
  <r>
    <n v="622101368"/>
    <n v="202106"/>
    <n v="4071"/>
    <s v="Förändring semesterlöneskuld"/>
    <s v="Z49MVC"/>
    <n v="5703072305"/>
    <s v="Long, Wenli"/>
    <x v="6"/>
    <x v="1"/>
    <s v="M138:MVC  Trigg VH fördelning INFRA avdstöd"/>
    <n v="-564.73"/>
    <m/>
    <m/>
    <s v="x"/>
  </r>
  <r>
    <n v="612100010"/>
    <n v="202106"/>
    <n v="4071"/>
    <s v="Förändring semesterlöneskuld"/>
    <s v="Z4MVC04"/>
    <n v="6909040393"/>
    <s v="TILLIANDER, ANDERS"/>
    <x v="6"/>
    <x v="1"/>
    <s v="SEM.LÖNESK.  DB"/>
    <n v="-2072.5700000000002"/>
    <n v="0"/>
    <s v="0 TOM"/>
    <s v="x"/>
  </r>
  <r>
    <n v="612100010"/>
    <n v="202106"/>
    <n v="4071"/>
    <s v="Förändring semesterlöneskuld"/>
    <s v="Z4MVC04"/>
    <n v="5605240059"/>
    <s v="STRÖM, VALTER"/>
    <x v="6"/>
    <x v="1"/>
    <s v="SEM.LÖNESK.  DB"/>
    <n v="-1457.99"/>
    <n v="0"/>
    <s v="0 TOM"/>
    <s v="x"/>
  </r>
  <r>
    <n v="612100010"/>
    <n v="202106"/>
    <n v="4071"/>
    <s v="Förändring semesterlöneskuld"/>
    <s v="Z4MVC04"/>
    <n v="5703072305"/>
    <s v="Long, Wenli"/>
    <x v="6"/>
    <x v="1"/>
    <s v="SEM.LÖNESK.  DB"/>
    <n v="564.73"/>
    <n v="0"/>
    <s v="0 TOM"/>
    <s v="x"/>
  </r>
  <r>
    <n v="612100012"/>
    <n v="202107"/>
    <n v="4071"/>
    <s v="Förändring semesterlöneskuld"/>
    <s v="Z4MVC04"/>
    <n v="5703072305"/>
    <s v="Long, Wenli"/>
    <x v="6"/>
    <x v="1"/>
    <s v="SEM.LÖNESK.  DB"/>
    <n v="-20534.61"/>
    <n v="0"/>
    <s v="0 TOM"/>
    <s v="x"/>
  </r>
  <r>
    <n v="612100012"/>
    <n v="202107"/>
    <n v="4071"/>
    <s v="Förändring semesterlöneskuld"/>
    <s v="Z4MVC04"/>
    <n v="5605240059"/>
    <s v="STRÖM, VALTER"/>
    <x v="6"/>
    <x v="1"/>
    <s v="SEM.LÖNESK.  DB"/>
    <n v="-20574.71"/>
    <n v="0"/>
    <s v="0 TOM"/>
    <s v="x"/>
  </r>
  <r>
    <n v="622101627"/>
    <n v="202107"/>
    <n v="4071"/>
    <s v="Förändring semesterlöneskuld"/>
    <s v="Z41MVC"/>
    <n v="5703072305"/>
    <s v="Long, Wenli"/>
    <x v="6"/>
    <x v="1"/>
    <s v="M138:MVC  Trigg VH fördelning INFRA avdstöd"/>
    <n v="-1848.11"/>
    <m/>
    <m/>
    <s v="x"/>
  </r>
  <r>
    <n v="622101627"/>
    <n v="202107"/>
    <n v="4071"/>
    <s v="Förändring semesterlöneskuld"/>
    <s v="Z49MVC"/>
    <n v="5605240059"/>
    <s v="STRÖM, VALTER"/>
    <x v="6"/>
    <x v="1"/>
    <s v="M138:MVC  Trigg VH fördelning INFRA avdstöd"/>
    <n v="20574.71"/>
    <m/>
    <m/>
    <s v="x"/>
  </r>
  <r>
    <n v="622101627"/>
    <n v="202107"/>
    <n v="4071"/>
    <s v="Förändring semesterlöneskuld"/>
    <s v="Z43MVC"/>
    <n v="5703072305"/>
    <s v="Long, Wenli"/>
    <x v="6"/>
    <x v="1"/>
    <s v="M138:MVC  Trigg VH fördelning INFRA avdstöd"/>
    <n v="-18686.5"/>
    <m/>
    <m/>
    <s v="x"/>
  </r>
  <r>
    <n v="622101627"/>
    <n v="202107"/>
    <n v="4071"/>
    <s v="Förändring semesterlöneskuld"/>
    <s v="Z41MVC"/>
    <n v="6909040393"/>
    <s v="TILLIANDER, ANDERS"/>
    <x v="6"/>
    <x v="1"/>
    <s v="M138:MVC  Trigg VH fördelning INFRA avdstöd"/>
    <n v="-2044.84"/>
    <m/>
    <m/>
    <s v="x"/>
  </r>
  <r>
    <n v="622101627"/>
    <n v="202107"/>
    <n v="4071"/>
    <s v="Förändring semesterlöneskuld"/>
    <s v="Z43MVC"/>
    <n v="6909040393"/>
    <s v="TILLIANDER, ANDERS"/>
    <x v="6"/>
    <x v="1"/>
    <s v="M138:MVC  Trigg VH fördelning INFRA avdstöd"/>
    <n v="-20675.580000000002"/>
    <m/>
    <m/>
    <s v="x"/>
  </r>
  <r>
    <n v="622101627"/>
    <n v="202107"/>
    <n v="4071"/>
    <s v="Förändring semesterlöneskuld"/>
    <s v="Z49MVC"/>
    <n v="5703072305"/>
    <s v="Long, Wenli"/>
    <x v="6"/>
    <x v="1"/>
    <s v="M138:MVC  Trigg VH fördelning INFRA avdstöd"/>
    <n v="20534.61"/>
    <m/>
    <m/>
    <s v="x"/>
  </r>
  <r>
    <n v="622101627"/>
    <n v="202107"/>
    <n v="4071"/>
    <s v="Förändring semesterlöneskuld"/>
    <s v="Z49MVC"/>
    <n v="6909040393"/>
    <s v="TILLIANDER, ANDERS"/>
    <x v="6"/>
    <x v="1"/>
    <s v="M138:MVC  Trigg VH fördelning INFRA avdstöd"/>
    <n v="22720.42"/>
    <m/>
    <m/>
    <s v="x"/>
  </r>
  <r>
    <n v="622101627"/>
    <n v="202107"/>
    <n v="4071"/>
    <s v="Förändring semesterlöneskuld"/>
    <s v="Z41MVC"/>
    <n v="5605240059"/>
    <s v="STRÖM, VALTER"/>
    <x v="6"/>
    <x v="1"/>
    <s v="M138:MVC  Trigg VH fördelning INFRA avdstöd"/>
    <n v="-1851.72"/>
    <m/>
    <m/>
    <s v="x"/>
  </r>
  <r>
    <n v="622101627"/>
    <n v="202107"/>
    <n v="4071"/>
    <s v="Förändring semesterlöneskuld"/>
    <s v="Z43MVC"/>
    <n v="5605240059"/>
    <s v="STRÖM, VALTER"/>
    <x v="6"/>
    <x v="1"/>
    <s v="M138:MVC  Trigg VH fördelning INFRA avdstöd"/>
    <n v="-18722.990000000002"/>
    <m/>
    <m/>
    <s v="x"/>
  </r>
  <r>
    <n v="612100012"/>
    <n v="202107"/>
    <n v="4071"/>
    <s v="Förändring semesterlöneskuld"/>
    <s v="Z4MVC04"/>
    <n v="6909040393"/>
    <s v="TILLIANDER, ANDERS"/>
    <x v="6"/>
    <x v="1"/>
    <s v="SEM.LÖNESK.  DB"/>
    <n v="-22720.42"/>
    <n v="0"/>
    <s v="0 TOM"/>
    <s v="x"/>
  </r>
  <r>
    <n v="622101703"/>
    <n v="202108"/>
    <n v="4071"/>
    <s v="Förändring semesterlöneskuld"/>
    <s v="Z49MVC"/>
    <n v="6909040393"/>
    <s v="TILLIANDER, ANDERS"/>
    <x v="6"/>
    <x v="1"/>
    <s v="M138:MVC  Trigg VH fördelning INFRA avdstöd"/>
    <n v="2672.99"/>
    <m/>
    <m/>
    <s v="x"/>
  </r>
  <r>
    <n v="622101703"/>
    <n v="202108"/>
    <n v="4071"/>
    <s v="Förändring semesterlöneskuld"/>
    <s v="Z41MVC"/>
    <n v="5605240059"/>
    <s v="STRÖM, VALTER"/>
    <x v="6"/>
    <x v="1"/>
    <s v="M138:MVC  Trigg VH fördelning INFRA avdstöd"/>
    <n v="-194.92"/>
    <m/>
    <m/>
    <s v="x"/>
  </r>
  <r>
    <n v="622101703"/>
    <n v="202108"/>
    <n v="4071"/>
    <s v="Förändring semesterlöneskuld"/>
    <s v="Z49MVC"/>
    <n v="5605240059"/>
    <s v="STRÖM, VALTER"/>
    <x v="6"/>
    <x v="1"/>
    <s v="M138:MVC  Trigg VH fördelning INFRA avdstöd"/>
    <n v="2165.7600000000002"/>
    <m/>
    <m/>
    <s v="x"/>
  </r>
  <r>
    <n v="622101703"/>
    <n v="202108"/>
    <n v="4071"/>
    <s v="Förändring semesterlöneskuld"/>
    <s v="Z43MVC"/>
    <n v="6909040393"/>
    <s v="TILLIANDER, ANDERS"/>
    <x v="6"/>
    <x v="1"/>
    <s v="M138:MVC  Trigg VH fördelning INFRA avdstöd"/>
    <n v="-2432.42"/>
    <m/>
    <m/>
    <s v="x"/>
  </r>
  <r>
    <n v="622101703"/>
    <n v="202108"/>
    <n v="4071"/>
    <s v="Förändring semesterlöneskuld"/>
    <s v="Z41MVC"/>
    <n v="6909040393"/>
    <s v="TILLIANDER, ANDERS"/>
    <x v="6"/>
    <x v="1"/>
    <s v="M138:MVC  Trigg VH fördelning INFRA avdstöd"/>
    <n v="-240.57"/>
    <m/>
    <m/>
    <s v="x"/>
  </r>
  <r>
    <n v="622101703"/>
    <n v="202108"/>
    <n v="4071"/>
    <s v="Förändring semesterlöneskuld"/>
    <s v="Z49MVC"/>
    <n v="5703072305"/>
    <s v="Long, Wenli"/>
    <x v="6"/>
    <x v="1"/>
    <s v="M138:MVC  Trigg VH fördelning INFRA avdstöd"/>
    <n v="-4529.6899999999996"/>
    <m/>
    <m/>
    <s v="x"/>
  </r>
  <r>
    <n v="622101703"/>
    <n v="202108"/>
    <n v="4071"/>
    <s v="Förändring semesterlöneskuld"/>
    <s v="Z43MVC"/>
    <n v="5703072305"/>
    <s v="Long, Wenli"/>
    <x v="6"/>
    <x v="1"/>
    <s v="M138:MVC  Trigg VH fördelning INFRA avdstöd"/>
    <n v="4122.03"/>
    <m/>
    <m/>
    <s v="x"/>
  </r>
  <r>
    <n v="622101703"/>
    <n v="202108"/>
    <n v="4071"/>
    <s v="Förändring semesterlöneskuld"/>
    <s v="Z41MVC"/>
    <n v="5703072305"/>
    <s v="Long, Wenli"/>
    <x v="6"/>
    <x v="1"/>
    <s v="M138:MVC  Trigg VH fördelning INFRA avdstöd"/>
    <n v="407.67"/>
    <m/>
    <m/>
    <s v="x"/>
  </r>
  <r>
    <n v="622101703"/>
    <n v="202108"/>
    <n v="4071"/>
    <s v="Förändring semesterlöneskuld"/>
    <s v="Z43MVC"/>
    <n v="5605240059"/>
    <s v="STRÖM, VALTER"/>
    <x v="6"/>
    <x v="1"/>
    <s v="M138:MVC  Trigg VH fördelning INFRA avdstöd"/>
    <n v="-1970.84"/>
    <m/>
    <m/>
    <s v="x"/>
  </r>
  <r>
    <n v="612100015"/>
    <n v="202108"/>
    <n v="4071"/>
    <s v="Förändring semesterlöneskuld"/>
    <s v="Z4MVC04"/>
    <n v="6909040393"/>
    <s v="TILLIANDER, ANDERS"/>
    <x v="6"/>
    <x v="1"/>
    <s v="SEM.LÖNESK.  DB"/>
    <n v="-2672.99"/>
    <n v="0"/>
    <s v="0 TOM"/>
    <s v="x"/>
  </r>
  <r>
    <n v="612100015"/>
    <n v="202108"/>
    <n v="4071"/>
    <s v="Förändring semesterlöneskuld"/>
    <s v="Z4MVC04"/>
    <n v="5703072305"/>
    <s v="Long, Wenli"/>
    <x v="6"/>
    <x v="1"/>
    <s v="SEM.LÖNESK.  DB"/>
    <n v="4529.6899999999996"/>
    <n v="0"/>
    <s v="0 TOM"/>
    <s v="x"/>
  </r>
  <r>
    <n v="612100015"/>
    <n v="202108"/>
    <n v="4071"/>
    <s v="Förändring semesterlöneskuld"/>
    <s v="Z4MVC04"/>
    <n v="5605240059"/>
    <s v="STRÖM, VALTER"/>
    <x v="6"/>
    <x v="1"/>
    <s v="SEM.LÖNESK.  DB"/>
    <n v="-2165.7600000000002"/>
    <n v="0"/>
    <s v="0 TOM"/>
    <s v="x"/>
  </r>
  <r>
    <n v="612100017"/>
    <n v="202109"/>
    <n v="4071"/>
    <s v="Förändring semesterlöneskuld"/>
    <s v="Z4MVC04"/>
    <n v="6909040393"/>
    <s v="TILLIANDER, ANDERS"/>
    <x v="6"/>
    <x v="1"/>
    <s v="SEM.LÖNESK.  DB"/>
    <n v="2672.99"/>
    <n v="0"/>
    <s v="0 TOM"/>
    <s v="x"/>
  </r>
  <r>
    <n v="612100017"/>
    <n v="202109"/>
    <n v="4071"/>
    <s v="Förändring semesterlöneskuld"/>
    <s v="Z4MVC04"/>
    <n v="5703072305"/>
    <s v="Long, Wenli"/>
    <x v="6"/>
    <x v="1"/>
    <s v="SEM.LÖNESK.  DB"/>
    <n v="4529.6899999999996"/>
    <n v="0"/>
    <s v="0 TOM"/>
    <s v="x"/>
  </r>
  <r>
    <n v="612100017"/>
    <n v="202109"/>
    <n v="4071"/>
    <s v="Förändring semesterlöneskuld"/>
    <s v="Z4MVC04"/>
    <n v="5605240059"/>
    <s v="STRÖM, VALTER"/>
    <x v="6"/>
    <x v="1"/>
    <s v="SEM.LÖNESK.  DB"/>
    <n v="3248.64"/>
    <n v="0"/>
    <s v="0 TOM"/>
    <s v="x"/>
  </r>
  <r>
    <n v="622101979"/>
    <n v="202109"/>
    <n v="4071"/>
    <s v="Förändring semesterlöneskuld"/>
    <s v="Z43MVC"/>
    <n v="5703072305"/>
    <s v="Long, Wenli"/>
    <x v="6"/>
    <x v="1"/>
    <s v="M138:MVC  Trigg VH fördelning INFRA avdstöd"/>
    <n v="4122.0200000000004"/>
    <m/>
    <m/>
    <s v="x"/>
  </r>
  <r>
    <n v="622101979"/>
    <n v="202109"/>
    <n v="4071"/>
    <s v="Förändring semesterlöneskuld"/>
    <s v="Z41MVC"/>
    <n v="5605240059"/>
    <s v="STRÖM, VALTER"/>
    <x v="6"/>
    <x v="1"/>
    <s v="M138:MVC  Trigg VH fördelning INFRA avdstöd"/>
    <n v="292.38"/>
    <m/>
    <m/>
    <s v="x"/>
  </r>
  <r>
    <n v="622101979"/>
    <n v="202109"/>
    <n v="4071"/>
    <s v="Förändring semesterlöneskuld"/>
    <s v="Z49MVC"/>
    <n v="5605240059"/>
    <s v="STRÖM, VALTER"/>
    <x v="6"/>
    <x v="1"/>
    <s v="M138:MVC  Trigg VH fördelning INFRA avdstöd"/>
    <n v="-3248.64"/>
    <m/>
    <m/>
    <s v="x"/>
  </r>
  <r>
    <n v="622101979"/>
    <n v="202109"/>
    <n v="4071"/>
    <s v="Förändring semesterlöneskuld"/>
    <s v="Z43MVC"/>
    <n v="5605240059"/>
    <s v="STRÖM, VALTER"/>
    <x v="6"/>
    <x v="1"/>
    <s v="M138:MVC  Trigg VH fördelning INFRA avdstöd"/>
    <n v="2956.26"/>
    <m/>
    <m/>
    <s v="x"/>
  </r>
  <r>
    <n v="622101979"/>
    <n v="202109"/>
    <n v="4071"/>
    <s v="Förändring semesterlöneskuld"/>
    <s v="Z49MVC"/>
    <n v="5703072305"/>
    <s v="Long, Wenli"/>
    <x v="6"/>
    <x v="1"/>
    <s v="M138:MVC  Trigg VH fördelning INFRA avdstöd"/>
    <n v="-4529.6899999999996"/>
    <m/>
    <m/>
    <s v="x"/>
  </r>
  <r>
    <n v="622101979"/>
    <n v="202109"/>
    <n v="4071"/>
    <s v="Förändring semesterlöneskuld"/>
    <s v="Z43MVC"/>
    <n v="6909040393"/>
    <s v="TILLIANDER, ANDERS"/>
    <x v="6"/>
    <x v="1"/>
    <s v="M138:MVC  Trigg VH fördelning INFRA avdstöd"/>
    <n v="2432.42"/>
    <m/>
    <m/>
    <s v="x"/>
  </r>
  <r>
    <n v="622101979"/>
    <n v="202109"/>
    <n v="4071"/>
    <s v="Förändring semesterlöneskuld"/>
    <s v="Z49MVC"/>
    <n v="6909040393"/>
    <s v="TILLIANDER, ANDERS"/>
    <x v="6"/>
    <x v="1"/>
    <s v="M138:MVC  Trigg VH fördelning INFRA avdstöd"/>
    <n v="-2672.99"/>
    <m/>
    <m/>
    <s v="x"/>
  </r>
  <r>
    <n v="622101979"/>
    <n v="202109"/>
    <n v="4071"/>
    <s v="Förändring semesterlöneskuld"/>
    <s v="Z41MVC"/>
    <n v="6909040393"/>
    <s v="TILLIANDER, ANDERS"/>
    <x v="6"/>
    <x v="1"/>
    <s v="M138:MVC  Trigg VH fördelning INFRA avdstöd"/>
    <n v="240.57"/>
    <m/>
    <m/>
    <s v="x"/>
  </r>
  <r>
    <n v="622101979"/>
    <n v="202109"/>
    <n v="4071"/>
    <s v="Förändring semesterlöneskuld"/>
    <s v="Z41MVC"/>
    <n v="5703072305"/>
    <s v="Long, Wenli"/>
    <x v="6"/>
    <x v="1"/>
    <s v="M138:MVC  Trigg VH fördelning INFRA avdstöd"/>
    <n v="407.67"/>
    <m/>
    <m/>
    <s v="x"/>
  </r>
  <r>
    <n v="612100019"/>
    <n v="202110"/>
    <n v="4071"/>
    <s v="Förändring semesterlöneskuld"/>
    <s v="Z4MVC04"/>
    <n v="6909040393"/>
    <s v="TILLIANDER, ANDERS"/>
    <x v="6"/>
    <x v="1"/>
    <s v="SEM.LÖNESK.  DB"/>
    <n v="4009.49"/>
    <n v="0"/>
    <s v="0 TOM"/>
    <s v="x"/>
  </r>
  <r>
    <n v="612100019"/>
    <n v="202110"/>
    <n v="4071"/>
    <s v="Förändring semesterlöneskuld"/>
    <s v="Z4MVC04"/>
    <n v="5605240059"/>
    <s v="STRÖM, VALTER"/>
    <x v="6"/>
    <x v="1"/>
    <s v="SEM.LÖNESK.  DB"/>
    <n v="3248.64"/>
    <n v="0"/>
    <s v="0 TOM"/>
    <s v="x"/>
  </r>
  <r>
    <n v="612100019"/>
    <n v="202110"/>
    <n v="4071"/>
    <s v="Förändring semesterlöneskuld"/>
    <s v="Z4MVC04"/>
    <n v="5703072305"/>
    <s v="Long, Wenli"/>
    <x v="6"/>
    <x v="1"/>
    <s v="SEM.LÖNESK.  DB"/>
    <n v="3994.56"/>
    <n v="0"/>
    <s v="0 TOM"/>
    <s v="x"/>
  </r>
  <r>
    <n v="622102216"/>
    <n v="202110"/>
    <n v="4071"/>
    <s v="Förändring semesterlöneskuld"/>
    <s v="Z43MVC"/>
    <n v="5703072305"/>
    <s v="Long, Wenli"/>
    <x v="6"/>
    <x v="1"/>
    <s v="M138:MVC  Trigg VH fördelning INFRA avdstöd"/>
    <n v="3635.05"/>
    <m/>
    <m/>
    <s v="x"/>
  </r>
  <r>
    <n v="622102216"/>
    <n v="202110"/>
    <n v="4071"/>
    <s v="Förändring semesterlöneskuld"/>
    <s v="Z43MVC"/>
    <n v="6909040393"/>
    <s v="TILLIANDER, ANDERS"/>
    <x v="6"/>
    <x v="1"/>
    <s v="M138:MVC  Trigg VH fördelning INFRA avdstöd"/>
    <n v="3648.64"/>
    <m/>
    <m/>
    <s v="x"/>
  </r>
  <r>
    <n v="622102216"/>
    <n v="202110"/>
    <n v="4071"/>
    <s v="Förändring semesterlöneskuld"/>
    <s v="Z41MVC"/>
    <n v="5703072305"/>
    <s v="Long, Wenli"/>
    <x v="6"/>
    <x v="1"/>
    <s v="M138:MVC  Trigg VH fördelning INFRA avdstöd"/>
    <n v="359.51"/>
    <m/>
    <m/>
    <s v="x"/>
  </r>
  <r>
    <n v="622102216"/>
    <n v="202110"/>
    <n v="4071"/>
    <s v="Förändring semesterlöneskuld"/>
    <s v="Z43MVC"/>
    <n v="5605240059"/>
    <s v="STRÖM, VALTER"/>
    <x v="6"/>
    <x v="1"/>
    <s v="M138:MVC  Trigg VH fördelning INFRA avdstöd"/>
    <n v="2956.26"/>
    <m/>
    <m/>
    <s v="x"/>
  </r>
  <r>
    <n v="622102216"/>
    <n v="202110"/>
    <n v="4071"/>
    <s v="Förändring semesterlöneskuld"/>
    <s v="Z49MVC"/>
    <n v="5703072305"/>
    <s v="Long, Wenli"/>
    <x v="6"/>
    <x v="1"/>
    <s v="M138:MVC  Trigg VH fördelning INFRA avdstöd"/>
    <n v="-3994.56"/>
    <m/>
    <m/>
    <s v="x"/>
  </r>
  <r>
    <n v="622102216"/>
    <n v="202110"/>
    <n v="4071"/>
    <s v="Förändring semesterlöneskuld"/>
    <s v="Z41MVC"/>
    <n v="5605240059"/>
    <s v="STRÖM, VALTER"/>
    <x v="6"/>
    <x v="1"/>
    <s v="M138:MVC  Trigg VH fördelning INFRA avdstöd"/>
    <n v="292.38"/>
    <m/>
    <m/>
    <s v="x"/>
  </r>
  <r>
    <n v="622102216"/>
    <n v="202110"/>
    <n v="4071"/>
    <s v="Förändring semesterlöneskuld"/>
    <s v="Z41MVC"/>
    <n v="6909040393"/>
    <s v="TILLIANDER, ANDERS"/>
    <x v="6"/>
    <x v="1"/>
    <s v="M138:MVC  Trigg VH fördelning INFRA avdstöd"/>
    <n v="360.85"/>
    <m/>
    <m/>
    <s v="x"/>
  </r>
  <r>
    <n v="622102216"/>
    <n v="202110"/>
    <n v="4071"/>
    <s v="Förändring semesterlöneskuld"/>
    <s v="Z49MVC"/>
    <n v="5605240059"/>
    <s v="STRÖM, VALTER"/>
    <x v="6"/>
    <x v="1"/>
    <s v="M138:MVC  Trigg VH fördelning INFRA avdstöd"/>
    <n v="-3248.64"/>
    <m/>
    <m/>
    <s v="x"/>
  </r>
  <r>
    <n v="622102216"/>
    <n v="202110"/>
    <n v="4071"/>
    <s v="Förändring semesterlöneskuld"/>
    <s v="Z49MVC"/>
    <n v="6909040393"/>
    <s v="TILLIANDER, ANDERS"/>
    <x v="6"/>
    <x v="1"/>
    <s v="M138:MVC  Trigg VH fördelning INFRA avdstöd"/>
    <n v="-4009.49"/>
    <m/>
    <m/>
    <s v="x"/>
  </r>
  <r>
    <n v="612100021"/>
    <n v="202111"/>
    <n v="4071"/>
    <s v="Förändring semesterlöneskuld"/>
    <s v="Z4MVC04"/>
    <n v="5605240059"/>
    <s v="STRÖM, VALTER"/>
    <x v="6"/>
    <x v="1"/>
    <s v="SEM.LÖNESK.  DB"/>
    <n v="3248.64"/>
    <n v="0"/>
    <s v="0 TOM"/>
    <s v="x"/>
  </r>
  <r>
    <n v="612100021"/>
    <n v="202111"/>
    <n v="4071"/>
    <s v="Förändring semesterlöneskuld"/>
    <s v="Z4MVC04"/>
    <n v="5703072305"/>
    <s v="Long, Wenli"/>
    <x v="6"/>
    <x v="1"/>
    <s v="SEM.LÖNESK.  DB"/>
    <n v="2003.38"/>
    <n v="0"/>
    <s v="0 TOM"/>
    <s v="x"/>
  </r>
  <r>
    <n v="612100021"/>
    <n v="202111"/>
    <n v="4071"/>
    <s v="Förändring semesterlöneskuld"/>
    <s v="Z4MVC04"/>
    <n v="6909040393"/>
    <s v="TILLIANDER, ANDERS"/>
    <x v="6"/>
    <x v="1"/>
    <s v="SEM.LÖNESK.  DB"/>
    <n v="4009.49"/>
    <n v="0"/>
    <s v="0 TOM"/>
    <s v="x"/>
  </r>
  <r>
    <n v="622102479"/>
    <n v="202111"/>
    <n v="4071"/>
    <s v="Förändring semesterlöneskuld"/>
    <s v="Z43MVC"/>
    <n v="5703072305"/>
    <s v="Long, Wenli"/>
    <x v="6"/>
    <x v="1"/>
    <s v="M138:MVC  Trigg VH fördelning INFRA avdstöd"/>
    <n v="1823.08"/>
    <m/>
    <m/>
    <s v="x"/>
  </r>
  <r>
    <n v="622102479"/>
    <n v="202111"/>
    <n v="4071"/>
    <s v="Förändring semesterlöneskuld"/>
    <s v="Z43MVC"/>
    <n v="6909040393"/>
    <s v="TILLIANDER, ANDERS"/>
    <x v="6"/>
    <x v="1"/>
    <s v="M138:MVC  Trigg VH fördelning INFRA avdstöd"/>
    <n v="3648.64"/>
    <m/>
    <m/>
    <s v="x"/>
  </r>
  <r>
    <n v="622102479"/>
    <n v="202111"/>
    <n v="4071"/>
    <s v="Förändring semesterlöneskuld"/>
    <s v="Z41MVC"/>
    <n v="5703072305"/>
    <s v="Long, Wenli"/>
    <x v="6"/>
    <x v="1"/>
    <s v="M138:MVC  Trigg VH fördelning INFRA avdstöd"/>
    <n v="180.3"/>
    <m/>
    <m/>
    <s v="x"/>
  </r>
  <r>
    <n v="622102479"/>
    <n v="202111"/>
    <n v="4071"/>
    <s v="Förändring semesterlöneskuld"/>
    <s v="Z49MVC"/>
    <n v="5703072305"/>
    <s v="Long, Wenli"/>
    <x v="6"/>
    <x v="1"/>
    <s v="M138:MVC  Trigg VH fördelning INFRA avdstöd"/>
    <n v="-2003.38"/>
    <m/>
    <m/>
    <s v="x"/>
  </r>
  <r>
    <n v="622102479"/>
    <n v="202111"/>
    <n v="4071"/>
    <s v="Förändring semesterlöneskuld"/>
    <s v="Z49MVC"/>
    <n v="6909040393"/>
    <s v="TILLIANDER, ANDERS"/>
    <x v="6"/>
    <x v="1"/>
    <s v="M138:MVC  Trigg VH fördelning INFRA avdstöd"/>
    <n v="-4009.49"/>
    <m/>
    <m/>
    <s v="x"/>
  </r>
  <r>
    <n v="622102479"/>
    <n v="202111"/>
    <n v="4071"/>
    <s v="Förändring semesterlöneskuld"/>
    <s v="Z49MVC"/>
    <n v="5605240059"/>
    <s v="STRÖM, VALTER"/>
    <x v="6"/>
    <x v="1"/>
    <s v="M138:MVC  Trigg VH fördelning INFRA avdstöd"/>
    <n v="-3248.64"/>
    <m/>
    <m/>
    <s v="x"/>
  </r>
  <r>
    <n v="622102479"/>
    <n v="202111"/>
    <n v="4071"/>
    <s v="Förändring semesterlöneskuld"/>
    <s v="Z43MVC"/>
    <n v="5605240059"/>
    <s v="STRÖM, VALTER"/>
    <x v="6"/>
    <x v="1"/>
    <s v="M138:MVC  Trigg VH fördelning INFRA avdstöd"/>
    <n v="2956.26"/>
    <m/>
    <m/>
    <s v="x"/>
  </r>
  <r>
    <n v="622102479"/>
    <n v="202111"/>
    <n v="4071"/>
    <s v="Förändring semesterlöneskuld"/>
    <s v="Z41MVC"/>
    <n v="5605240059"/>
    <s v="STRÖM, VALTER"/>
    <x v="6"/>
    <x v="1"/>
    <s v="M138:MVC  Trigg VH fördelning INFRA avdstöd"/>
    <n v="292.38"/>
    <m/>
    <m/>
    <s v="x"/>
  </r>
  <r>
    <n v="622102479"/>
    <n v="202111"/>
    <n v="4071"/>
    <s v="Förändring semesterlöneskuld"/>
    <s v="Z41MVC"/>
    <n v="6909040393"/>
    <s v="TILLIANDER, ANDERS"/>
    <x v="6"/>
    <x v="1"/>
    <s v="M138:MVC  Trigg VH fördelning INFRA avdstöd"/>
    <n v="360.85"/>
    <m/>
    <m/>
    <s v="x"/>
  </r>
  <r>
    <n v="622102756"/>
    <n v="202112"/>
    <n v="4071"/>
    <s v="Förändring semesterlöneskuld"/>
    <s v="Z49MVC"/>
    <n v="6909040393"/>
    <s v="TILLIANDER, ANDERS"/>
    <x v="6"/>
    <x v="1"/>
    <s v="M138:MVC  Trigg VH fördelning INFRA avdstöd"/>
    <n v="-2908.91"/>
    <m/>
    <m/>
    <s v="x"/>
  </r>
  <r>
    <n v="622102756"/>
    <n v="202112"/>
    <n v="4071"/>
    <s v="Förändring semesterlöneskuld"/>
    <s v="Z41MVC"/>
    <n v="6909040393"/>
    <s v="TILLIANDER, ANDERS"/>
    <x v="6"/>
    <x v="1"/>
    <s v="M138:MVC  Trigg VH fördelning INFRA avdstöd"/>
    <n v="261.8"/>
    <m/>
    <m/>
    <s v="x"/>
  </r>
  <r>
    <n v="622102756"/>
    <n v="202112"/>
    <n v="4071"/>
    <s v="Förändring semesterlöneskuld"/>
    <s v="Z43MVC"/>
    <n v="6909040393"/>
    <s v="TILLIANDER, ANDERS"/>
    <x v="6"/>
    <x v="1"/>
    <s v="M138:MVC  Trigg VH fördelning INFRA avdstöd"/>
    <n v="2647.11"/>
    <m/>
    <m/>
    <s v="x"/>
  </r>
  <r>
    <n v="622102756"/>
    <n v="202112"/>
    <n v="4071"/>
    <s v="Förändring semesterlöneskuld"/>
    <s v="Z43MVC"/>
    <n v="5703072305"/>
    <s v="Long, Wenli"/>
    <x v="6"/>
    <x v="1"/>
    <s v="CANCELLED"/>
    <n v="10133.24"/>
    <m/>
    <m/>
    <s v="x"/>
  </r>
  <r>
    <n v="622102756"/>
    <n v="202112"/>
    <n v="4071"/>
    <s v="Förändring semesterlöneskuld"/>
    <s v="Z49MVC"/>
    <n v="5703072305"/>
    <s v="Long, Wenli"/>
    <x v="6"/>
    <x v="1"/>
    <s v="CANCELLED"/>
    <n v="-11135.43"/>
    <m/>
    <m/>
    <s v="x"/>
  </r>
  <r>
    <n v="622102756"/>
    <n v="202112"/>
    <n v="4071"/>
    <s v="Förändring semesterlöneskuld"/>
    <s v="Z41MVC"/>
    <n v="6909040393"/>
    <s v="TILLIANDER, ANDERS"/>
    <x v="6"/>
    <x v="1"/>
    <s v="CANCELLED"/>
    <n v="-261.8"/>
    <m/>
    <m/>
    <s v="x"/>
  </r>
  <r>
    <n v="622102756"/>
    <n v="202112"/>
    <n v="4071"/>
    <s v="Förändring semesterlöneskuld"/>
    <s v="Z41MVC"/>
    <n v="5703072305"/>
    <s v="Long, Wenli"/>
    <x v="6"/>
    <x v="1"/>
    <s v="M138:MVC  Trigg VH fördelning INFRA avdstöd"/>
    <n v="-1002.19"/>
    <m/>
    <m/>
    <s v="x"/>
  </r>
  <r>
    <n v="622102756"/>
    <n v="202112"/>
    <n v="4071"/>
    <s v="Förändring semesterlöneskuld"/>
    <s v="Z43MVC"/>
    <n v="5703072305"/>
    <s v="Long, Wenli"/>
    <x v="6"/>
    <x v="1"/>
    <s v="M138:MVC  Trigg VH fördelning INFRA avdstöd"/>
    <n v="-10133.24"/>
    <m/>
    <m/>
    <s v="x"/>
  </r>
  <r>
    <n v="622102756"/>
    <n v="202112"/>
    <n v="4071"/>
    <s v="Förändring semesterlöneskuld"/>
    <s v="Z43MVC"/>
    <n v="5605240059"/>
    <s v="STRÖM, VALTER"/>
    <x v="6"/>
    <x v="1"/>
    <s v="CANCELLED"/>
    <n v="2677.17"/>
    <m/>
    <m/>
    <s v="x"/>
  </r>
  <r>
    <n v="622102756"/>
    <n v="202112"/>
    <n v="4071"/>
    <s v="Förändring semesterlöneskuld"/>
    <s v="Z49MVC"/>
    <n v="6909040393"/>
    <s v="TILLIANDER, ANDERS"/>
    <x v="6"/>
    <x v="1"/>
    <s v="CANCELLED"/>
    <n v="2908.91"/>
    <m/>
    <m/>
    <s v="x"/>
  </r>
  <r>
    <n v="622102756"/>
    <n v="202112"/>
    <n v="4071"/>
    <s v="Förändring semesterlöneskuld"/>
    <s v="Z43MVC"/>
    <n v="5605240059"/>
    <s v="STRÖM, VALTER"/>
    <x v="6"/>
    <x v="1"/>
    <s v="M138:MVC  Trigg VH fördelning INFRA avdstöd"/>
    <n v="-2677.17"/>
    <m/>
    <m/>
    <s v="x"/>
  </r>
  <r>
    <n v="622102756"/>
    <n v="202112"/>
    <n v="4071"/>
    <s v="Förändring semesterlöneskuld"/>
    <s v="Z49MVC"/>
    <n v="5605240059"/>
    <s v="STRÖM, VALTER"/>
    <x v="6"/>
    <x v="1"/>
    <s v="M138:MVC  Trigg VH fördelning INFRA avdstöd"/>
    <n v="2941.94"/>
    <m/>
    <m/>
    <s v="x"/>
  </r>
  <r>
    <n v="622102756"/>
    <n v="202112"/>
    <n v="4071"/>
    <s v="Förändring semesterlöneskuld"/>
    <s v="Z41MVC"/>
    <n v="5605240059"/>
    <s v="STRÖM, VALTER"/>
    <x v="6"/>
    <x v="1"/>
    <s v="M138:MVC  Trigg VH fördelning INFRA avdstöd"/>
    <n v="-264.77"/>
    <m/>
    <m/>
    <s v="x"/>
  </r>
  <r>
    <n v="622102756"/>
    <n v="202112"/>
    <n v="4071"/>
    <s v="Förändring semesterlöneskuld"/>
    <s v="Z49MVC"/>
    <n v="5703072305"/>
    <s v="Long, Wenli"/>
    <x v="6"/>
    <x v="1"/>
    <s v="M138:MVC  Trigg VH fördelning INFRA avdstöd"/>
    <n v="11135.43"/>
    <m/>
    <m/>
    <s v="x"/>
  </r>
  <r>
    <n v="622102756"/>
    <n v="202112"/>
    <n v="4071"/>
    <s v="Förändring semesterlöneskuld"/>
    <s v="Z41MVC"/>
    <n v="5703072305"/>
    <s v="Long, Wenli"/>
    <x v="6"/>
    <x v="1"/>
    <s v="CANCELLED"/>
    <n v="1002.19"/>
    <m/>
    <m/>
    <s v="x"/>
  </r>
  <r>
    <n v="622102756"/>
    <n v="202112"/>
    <n v="4071"/>
    <s v="Förändring semesterlöneskuld"/>
    <s v="Z49MVC"/>
    <n v="5605240059"/>
    <s v="STRÖM, VALTER"/>
    <x v="6"/>
    <x v="1"/>
    <s v="CANCELLED"/>
    <n v="-2941.94"/>
    <m/>
    <m/>
    <s v="x"/>
  </r>
  <r>
    <n v="622102756"/>
    <n v="202112"/>
    <n v="4071"/>
    <s v="Förändring semesterlöneskuld"/>
    <s v="Z43MVC"/>
    <n v="6909040393"/>
    <s v="TILLIANDER, ANDERS"/>
    <x v="6"/>
    <x v="1"/>
    <s v="CANCELLED"/>
    <n v="-2647.11"/>
    <m/>
    <m/>
    <s v="x"/>
  </r>
  <r>
    <n v="622102756"/>
    <n v="202112"/>
    <n v="4071"/>
    <s v="Förändring semesterlöneskuld"/>
    <s v="Z41MVC"/>
    <n v="5605240059"/>
    <s v="STRÖM, VALTER"/>
    <x v="6"/>
    <x v="1"/>
    <s v="CANCELLED"/>
    <n v="264.77"/>
    <m/>
    <m/>
    <s v="x"/>
  </r>
  <r>
    <n v="612100023"/>
    <n v="202112"/>
    <n v="4071"/>
    <s v="Förändring semesterlöneskuld"/>
    <s v="Z4MVC04"/>
    <n v="5605240059"/>
    <s v="STRÖM, VALTER"/>
    <x v="6"/>
    <x v="1"/>
    <s v="SEM.LÖNESK.  DB"/>
    <n v="-2941.94"/>
    <n v="0"/>
    <s v="0 TOM"/>
    <s v="x"/>
  </r>
  <r>
    <n v="612100023"/>
    <n v="202112"/>
    <n v="4071"/>
    <s v="Förändring semesterlöneskuld"/>
    <s v="Z4MVC04"/>
    <n v="5703072305"/>
    <s v="Long, Wenli"/>
    <x v="6"/>
    <x v="1"/>
    <s v="SEM.LÖNESK.  DB"/>
    <n v="-11135.43"/>
    <n v="0"/>
    <s v="0 TOM"/>
    <s v="x"/>
  </r>
  <r>
    <n v="622102755"/>
    <n v="202112"/>
    <n v="4071"/>
    <s v="Förändring semesterlöneskuld"/>
    <s v="Z49MVC"/>
    <n v="5605240059"/>
    <s v="STRÖM, VALTER"/>
    <x v="6"/>
    <x v="1"/>
    <s v="M138:MVC  Trigg VH fördelning INFRA avdstöd"/>
    <n v="2941.94"/>
    <m/>
    <m/>
    <s v="x"/>
  </r>
  <r>
    <n v="622102755"/>
    <n v="202112"/>
    <n v="4071"/>
    <s v="Förändring semesterlöneskuld"/>
    <s v="Z41MVC"/>
    <n v="5703072305"/>
    <s v="Long, Wenli"/>
    <x v="6"/>
    <x v="1"/>
    <s v="M138:MVC  Trigg VH fördelning INFRA avdstöd"/>
    <n v="-1002.19"/>
    <m/>
    <m/>
    <s v="x"/>
  </r>
  <r>
    <n v="622102755"/>
    <n v="202112"/>
    <n v="4071"/>
    <s v="Förändring semesterlöneskuld"/>
    <s v="Z43MVC"/>
    <n v="5605240059"/>
    <s v="STRÖM, VALTER"/>
    <x v="6"/>
    <x v="1"/>
    <s v="M138:MVC  Trigg VH fördelning INFRA avdstöd"/>
    <n v="-2677.17"/>
    <m/>
    <m/>
    <s v="x"/>
  </r>
  <r>
    <n v="622102755"/>
    <n v="202112"/>
    <n v="4071"/>
    <s v="Förändring semesterlöneskuld"/>
    <s v="Z49MVC"/>
    <n v="6909040393"/>
    <s v="TILLIANDER, ANDERS"/>
    <x v="6"/>
    <x v="1"/>
    <s v="M138:MVC  Trigg VH fördelning INFRA avdstöd"/>
    <n v="-2908.91"/>
    <m/>
    <m/>
    <s v="x"/>
  </r>
  <r>
    <n v="612100023"/>
    <n v="202112"/>
    <n v="4071"/>
    <s v="Förändring semesterlöneskuld"/>
    <s v="Z4MVC04"/>
    <n v="6909040393"/>
    <s v="TILLIANDER, ANDERS"/>
    <x v="6"/>
    <x v="1"/>
    <s v="SEM.LÖNESK.  DB"/>
    <n v="2908.91"/>
    <n v="0"/>
    <s v="0 TOM"/>
    <s v="x"/>
  </r>
  <r>
    <n v="622102755"/>
    <n v="202112"/>
    <n v="4071"/>
    <s v="Förändring semesterlöneskuld"/>
    <s v="Z41MVC"/>
    <n v="6909040393"/>
    <s v="TILLIANDER, ANDERS"/>
    <x v="6"/>
    <x v="1"/>
    <s v="M138:MVC  Trigg VH fördelning INFRA avdstöd"/>
    <n v="261.8"/>
    <m/>
    <m/>
    <s v="x"/>
  </r>
  <r>
    <n v="622102755"/>
    <n v="202112"/>
    <n v="4071"/>
    <s v="Förändring semesterlöneskuld"/>
    <s v="Z41MVC"/>
    <n v="5605240059"/>
    <s v="STRÖM, VALTER"/>
    <x v="6"/>
    <x v="1"/>
    <s v="M138:MVC  Trigg VH fördelning INFRA avdstöd"/>
    <n v="-264.77"/>
    <m/>
    <m/>
    <s v="x"/>
  </r>
  <r>
    <n v="622102755"/>
    <n v="202112"/>
    <n v="4071"/>
    <s v="Förändring semesterlöneskuld"/>
    <s v="Z43MVC"/>
    <n v="5703072305"/>
    <s v="Long, Wenli"/>
    <x v="6"/>
    <x v="1"/>
    <s v="M138:MVC  Trigg VH fördelning INFRA avdstöd"/>
    <n v="-10133.24"/>
    <m/>
    <m/>
    <s v="x"/>
  </r>
  <r>
    <n v="622102755"/>
    <n v="202112"/>
    <n v="4071"/>
    <s v="Förändring semesterlöneskuld"/>
    <s v="Z43MVC"/>
    <n v="6909040393"/>
    <s v="TILLIANDER, ANDERS"/>
    <x v="6"/>
    <x v="1"/>
    <s v="M138:MVC  Trigg VH fördelning INFRA avdstöd"/>
    <n v="2647.11"/>
    <m/>
    <m/>
    <s v="x"/>
  </r>
  <r>
    <n v="622102755"/>
    <n v="202112"/>
    <n v="4071"/>
    <s v="Förändring semesterlöneskuld"/>
    <s v="Z49MVC"/>
    <n v="5703072305"/>
    <s v="Long, Wenli"/>
    <x v="6"/>
    <x v="1"/>
    <s v="M138:MVC  Trigg VH fördelning INFRA avdstöd"/>
    <n v="11135.43"/>
    <m/>
    <m/>
    <s v="x"/>
  </r>
  <r>
    <n v="121000020"/>
    <n v="202101"/>
    <n v="40613"/>
    <s v="Delpension"/>
    <s v="Z4MVC04"/>
    <n v="5703072305"/>
    <s v="Long, Wenli"/>
    <x v="6"/>
    <x v="1"/>
    <s v="VP-2020-0248 Long 202101"/>
    <n v="14274"/>
    <m/>
    <m/>
    <s v="x"/>
  </r>
  <r>
    <n v="622100321"/>
    <n v="202101"/>
    <n v="40613"/>
    <s v="Delpension"/>
    <s v="Z41MVC"/>
    <n v="5703072305"/>
    <s v="Long, Wenli"/>
    <x v="6"/>
    <x v="1"/>
    <s v="M138:MVC  Trigg VH fördelning INFRA avdstöd"/>
    <n v="1284.6600000000001"/>
    <m/>
    <m/>
    <s v="x"/>
  </r>
  <r>
    <n v="622100321"/>
    <n v="202101"/>
    <n v="40613"/>
    <s v="Delpension"/>
    <s v="Z49MVC"/>
    <n v="5703072305"/>
    <s v="Long, Wenli"/>
    <x v="6"/>
    <x v="1"/>
    <s v="M138:MVC  Trigg VH fördelning INFRA avdstöd"/>
    <n v="-14274"/>
    <m/>
    <m/>
    <s v="x"/>
  </r>
  <r>
    <n v="622100321"/>
    <n v="202101"/>
    <n v="40613"/>
    <s v="Delpension"/>
    <s v="Z43MVC"/>
    <n v="5703072305"/>
    <s v="Long, Wenli"/>
    <x v="6"/>
    <x v="1"/>
    <s v="M138:MVC  Trigg VH fördelning INFRA avdstöd"/>
    <n v="12989.34"/>
    <m/>
    <m/>
    <s v="x"/>
  </r>
  <r>
    <n v="622100404"/>
    <n v="202102"/>
    <n v="40613"/>
    <s v="Delpension"/>
    <s v="Z41MVC"/>
    <n v="5703072305"/>
    <s v="Long, Wenli"/>
    <x v="6"/>
    <x v="1"/>
    <s v="M138:MVC  Trigg VH fördelning INFRA avdstöd"/>
    <n v="1284.6600000000001"/>
    <m/>
    <m/>
    <s v="x"/>
  </r>
  <r>
    <n v="622100404"/>
    <n v="202102"/>
    <n v="40613"/>
    <s v="Delpension"/>
    <s v="Z43MVC"/>
    <n v="5703072305"/>
    <s v="Long, Wenli"/>
    <x v="6"/>
    <x v="1"/>
    <s v="M138:MVC  Trigg VH fördelning INFRA avdstöd"/>
    <n v="12989.34"/>
    <m/>
    <m/>
    <s v="x"/>
  </r>
  <r>
    <n v="622100404"/>
    <n v="202102"/>
    <n v="40613"/>
    <s v="Delpension"/>
    <s v="Z49MVC"/>
    <n v="5703072305"/>
    <s v="Long, Wenli"/>
    <x v="6"/>
    <x v="1"/>
    <s v="M138:MVC  Trigg VH fördelning INFRA avdstöd"/>
    <n v="-14274"/>
    <m/>
    <m/>
    <s v="x"/>
  </r>
  <r>
    <n v="121000123"/>
    <n v="202102"/>
    <n v="40613"/>
    <s v="Delpension"/>
    <s v="Z4MVC04"/>
    <n v="5703072305"/>
    <s v="Long, Wenli"/>
    <x v="6"/>
    <x v="1"/>
    <s v="VP-2020-0248 Long 202102"/>
    <n v="14274"/>
    <m/>
    <m/>
    <s v="x"/>
  </r>
  <r>
    <n v="622100662"/>
    <n v="202103"/>
    <n v="40613"/>
    <s v="Delpension"/>
    <s v="Z43MVC"/>
    <n v="5703072305"/>
    <s v="Long, Wenli"/>
    <x v="6"/>
    <x v="1"/>
    <s v="M138:MVC  Trigg VH fördelning INFRA avdstöd"/>
    <n v="12989.34"/>
    <m/>
    <m/>
    <s v="x"/>
  </r>
  <r>
    <n v="622100662"/>
    <n v="202103"/>
    <n v="40613"/>
    <s v="Delpension"/>
    <s v="Z41MVC"/>
    <n v="5703072305"/>
    <s v="Long, Wenli"/>
    <x v="6"/>
    <x v="1"/>
    <s v="M138:MVC  Trigg VH fördelning INFRA avdstöd"/>
    <n v="1284.6600000000001"/>
    <m/>
    <m/>
    <s v="x"/>
  </r>
  <r>
    <n v="622100662"/>
    <n v="202103"/>
    <n v="40613"/>
    <s v="Delpension"/>
    <s v="Z49MVC"/>
    <n v="5703072305"/>
    <s v="Long, Wenli"/>
    <x v="6"/>
    <x v="1"/>
    <s v="M138:MVC  Trigg VH fördelning INFRA avdstöd"/>
    <n v="-14274"/>
    <m/>
    <m/>
    <s v="x"/>
  </r>
  <r>
    <n v="121000465"/>
    <n v="202103"/>
    <n v="40613"/>
    <s v="Delpension"/>
    <s v="Z4MVC04"/>
    <n v="5703072305"/>
    <s v="Long, Wenli"/>
    <x v="6"/>
    <x v="1"/>
    <s v="VP-2020-0248 Long 202103"/>
    <n v="14274"/>
    <m/>
    <m/>
    <s v="x"/>
  </r>
  <r>
    <n v="121000841"/>
    <n v="202104"/>
    <n v="40613"/>
    <s v="Delpension"/>
    <s v="Z4MVC04"/>
    <n v="5703072305"/>
    <s v="Long, Wenli"/>
    <x v="6"/>
    <x v="1"/>
    <s v="VP-2020-0248 Long 202104"/>
    <n v="14274"/>
    <m/>
    <m/>
    <s v="x"/>
  </r>
  <r>
    <n v="622100881"/>
    <n v="202104"/>
    <n v="40613"/>
    <s v="Delpension"/>
    <s v="Z43MVC"/>
    <n v="5703072305"/>
    <s v="Long, Wenli"/>
    <x v="6"/>
    <x v="1"/>
    <s v="M138:MVC  Trigg VH fördelning INFRA avdstöd"/>
    <n v="12989.34"/>
    <m/>
    <m/>
    <s v="x"/>
  </r>
  <r>
    <n v="622100881"/>
    <n v="202104"/>
    <n v="40613"/>
    <s v="Delpension"/>
    <s v="Z49MVC"/>
    <n v="5703072305"/>
    <s v="Long, Wenli"/>
    <x v="6"/>
    <x v="1"/>
    <s v="M138:MVC  Trigg VH fördelning INFRA avdstöd"/>
    <n v="-14274"/>
    <m/>
    <m/>
    <s v="x"/>
  </r>
  <r>
    <n v="622100881"/>
    <n v="202104"/>
    <n v="40613"/>
    <s v="Delpension"/>
    <s v="Z41MVC"/>
    <n v="5703072305"/>
    <s v="Long, Wenli"/>
    <x v="6"/>
    <x v="1"/>
    <s v="M138:MVC  Trigg VH fördelning INFRA avdstöd"/>
    <n v="1284.6600000000001"/>
    <m/>
    <m/>
    <s v="x"/>
  </r>
  <r>
    <n v="121001224"/>
    <n v="202105"/>
    <n v="40613"/>
    <s v="Delpension"/>
    <s v="Z4MVC04"/>
    <n v="5703072305"/>
    <s v="Long, Wenli"/>
    <x v="6"/>
    <x v="1"/>
    <s v="VP-2020-0248 Long 202105"/>
    <n v="14274"/>
    <m/>
    <m/>
    <s v="x"/>
  </r>
  <r>
    <n v="622101097"/>
    <n v="202105"/>
    <n v="40613"/>
    <s v="Delpension"/>
    <s v="Z41MVC"/>
    <n v="5703072305"/>
    <s v="Long, Wenli"/>
    <x v="6"/>
    <x v="1"/>
    <s v="M138:MVC  Trigg VH fördelning INFRA avdstöd"/>
    <n v="1284.6600000000001"/>
    <m/>
    <m/>
    <s v="x"/>
  </r>
  <r>
    <n v="622101097"/>
    <n v="202105"/>
    <n v="40613"/>
    <s v="Delpension"/>
    <s v="Z43MVC"/>
    <n v="5703072305"/>
    <s v="Long, Wenli"/>
    <x v="6"/>
    <x v="1"/>
    <s v="M138:MVC  Trigg VH fördelning INFRA avdstöd"/>
    <n v="12989.34"/>
    <m/>
    <m/>
    <s v="x"/>
  </r>
  <r>
    <n v="622101097"/>
    <n v="202105"/>
    <n v="40613"/>
    <s v="Delpension"/>
    <s v="Z49MVC"/>
    <n v="5703072305"/>
    <s v="Long, Wenli"/>
    <x v="6"/>
    <x v="1"/>
    <s v="M138:MVC  Trigg VH fördelning INFRA avdstöd"/>
    <n v="-14274"/>
    <m/>
    <m/>
    <s v="x"/>
  </r>
  <r>
    <n v="622101368"/>
    <n v="202106"/>
    <n v="40613"/>
    <s v="Delpension"/>
    <s v="Z43MVC"/>
    <n v="5703072305"/>
    <s v="Long, Wenli"/>
    <x v="6"/>
    <x v="1"/>
    <s v="M138:MVC  Trigg VH fördelning INFRA avdstöd"/>
    <n v="12989.34"/>
    <m/>
    <m/>
    <s v="x"/>
  </r>
  <r>
    <n v="622101368"/>
    <n v="202106"/>
    <n v="40613"/>
    <s v="Delpension"/>
    <s v="Z49MVC"/>
    <n v="5703072305"/>
    <s v="Long, Wenli"/>
    <x v="6"/>
    <x v="1"/>
    <s v="M138:MVC  Trigg VH fördelning INFRA avdstöd"/>
    <n v="-14274"/>
    <m/>
    <m/>
    <s v="x"/>
  </r>
  <r>
    <n v="622101368"/>
    <n v="202106"/>
    <n v="40613"/>
    <s v="Delpension"/>
    <s v="Z41MVC"/>
    <n v="5703072305"/>
    <s v="Long, Wenli"/>
    <x v="6"/>
    <x v="1"/>
    <s v="M138:MVC  Trigg VH fördelning INFRA avdstöd"/>
    <n v="1284.6600000000001"/>
    <m/>
    <m/>
    <s v="x"/>
  </r>
  <r>
    <n v="121001503"/>
    <n v="202106"/>
    <n v="40613"/>
    <s v="Delpension"/>
    <s v="Z4MVC04"/>
    <n v="5703072305"/>
    <s v="Long, Wenli"/>
    <x v="6"/>
    <x v="1"/>
    <s v="VP-2020-0248 Long 202106"/>
    <n v="14274"/>
    <m/>
    <m/>
    <s v="x"/>
  </r>
  <r>
    <n v="622101703"/>
    <n v="202108"/>
    <n v="40613"/>
    <s v="Delpension"/>
    <s v="Z43MVC"/>
    <n v="5703072305"/>
    <s v="Long, Wenli"/>
    <x v="6"/>
    <x v="1"/>
    <s v="M138:MVC  Trigg VH fördelning INFRA avdstöd"/>
    <n v="28403.83"/>
    <m/>
    <m/>
    <s v="x"/>
  </r>
  <r>
    <n v="622101703"/>
    <n v="202108"/>
    <n v="40613"/>
    <s v="Delpension"/>
    <s v="Z41MVC"/>
    <n v="5703072305"/>
    <s v="Long, Wenli"/>
    <x v="6"/>
    <x v="1"/>
    <s v="M138:MVC  Trigg VH fördelning INFRA avdstöd"/>
    <n v="2809.17"/>
    <m/>
    <m/>
    <s v="x"/>
  </r>
  <r>
    <n v="622101703"/>
    <n v="202108"/>
    <n v="40613"/>
    <s v="Delpension"/>
    <s v="Z49MVC"/>
    <n v="5703072305"/>
    <s v="Long, Wenli"/>
    <x v="6"/>
    <x v="1"/>
    <s v="M138:MVC  Trigg VH fördelning INFRA avdstöd"/>
    <n v="-31213"/>
    <m/>
    <m/>
    <s v="x"/>
  </r>
  <r>
    <n v="121002022"/>
    <n v="202108"/>
    <n v="40613"/>
    <s v="Delpension"/>
    <s v="Z4MVC04"/>
    <n v="5703072305"/>
    <s v="Long, Wenli"/>
    <x v="6"/>
    <x v="1"/>
    <s v="VP-2020-0248 Long 2021-07"/>
    <n v="14516"/>
    <m/>
    <m/>
    <s v="x"/>
  </r>
  <r>
    <n v="121002047"/>
    <n v="202108"/>
    <n v="40613"/>
    <s v="Delpension"/>
    <s v="Z4MVC04"/>
    <n v="5703072305"/>
    <s v="Long, Wenli"/>
    <x v="6"/>
    <x v="1"/>
    <s v="VP-2020-0248 Long 202108"/>
    <n v="16697"/>
    <m/>
    <m/>
    <s v="x"/>
  </r>
  <r>
    <n v="121002329"/>
    <n v="202109"/>
    <n v="40613"/>
    <s v="Delpension"/>
    <s v="Z4MVC04"/>
    <n v="5703072305"/>
    <s v="Long, Wenli"/>
    <x v="6"/>
    <x v="1"/>
    <s v="KORR 210907 121002327 VP-2020-0248 Long 2021-09"/>
    <n v="-16697"/>
    <m/>
    <m/>
    <s v="x"/>
  </r>
  <r>
    <n v="121002330"/>
    <n v="202109"/>
    <n v="40613"/>
    <s v="Delpension"/>
    <s v="Z4MVC04"/>
    <n v="5703072305"/>
    <s v="Long, Wenli"/>
    <x v="6"/>
    <x v="1"/>
    <s v="VP-2020-0248 Long 2021-09"/>
    <n v="14516"/>
    <m/>
    <m/>
    <s v="x"/>
  </r>
  <r>
    <n v="121002327"/>
    <n v="202109"/>
    <n v="40613"/>
    <s v="Delpension"/>
    <s v="Z4MVC04"/>
    <n v="5703072305"/>
    <s v="Long, Wenli"/>
    <x v="6"/>
    <x v="1"/>
    <s v="VP-2020-0248 Long 2021-09"/>
    <n v="16697"/>
    <m/>
    <m/>
    <s v="x"/>
  </r>
  <r>
    <n v="622101979"/>
    <n v="202109"/>
    <n v="40613"/>
    <s v="Delpension"/>
    <s v="Z43MVC"/>
    <n v="5703072305"/>
    <s v="Long, Wenli"/>
    <x v="6"/>
    <x v="1"/>
    <s v="M138:MVC  Trigg VH fördelning INFRA avdstöd"/>
    <n v="13209.56"/>
    <m/>
    <m/>
    <s v="x"/>
  </r>
  <r>
    <n v="622101979"/>
    <n v="202109"/>
    <n v="40613"/>
    <s v="Delpension"/>
    <s v="Z49MVC"/>
    <n v="5703072305"/>
    <s v="Long, Wenli"/>
    <x v="6"/>
    <x v="1"/>
    <s v="M138:MVC  Trigg VH fördelning INFRA avdstöd"/>
    <n v="-14516"/>
    <m/>
    <m/>
    <s v="x"/>
  </r>
  <r>
    <n v="622101979"/>
    <n v="202109"/>
    <n v="40613"/>
    <s v="Delpension"/>
    <s v="Z41MVC"/>
    <n v="5703072305"/>
    <s v="Long, Wenli"/>
    <x v="6"/>
    <x v="1"/>
    <s v="M138:MVC  Trigg VH fördelning INFRA avdstöd"/>
    <n v="1306.44"/>
    <m/>
    <m/>
    <s v="x"/>
  </r>
  <r>
    <n v="121002777"/>
    <n v="202110"/>
    <n v="40613"/>
    <s v="Delpension"/>
    <s v="Z4MVC04"/>
    <n v="5703072305"/>
    <s v="Long, Wenli"/>
    <x v="6"/>
    <x v="1"/>
    <s v="VP-2020-0248 Long 202110"/>
    <n v="14516"/>
    <m/>
    <m/>
    <s v="x"/>
  </r>
  <r>
    <n v="622102216"/>
    <n v="202110"/>
    <n v="40613"/>
    <s v="Delpension"/>
    <s v="Z49MVC"/>
    <n v="5703072305"/>
    <s v="Long, Wenli"/>
    <x v="6"/>
    <x v="1"/>
    <s v="M138:MVC  Trigg VH fördelning INFRA avdstöd"/>
    <n v="-14516"/>
    <m/>
    <m/>
    <s v="x"/>
  </r>
  <r>
    <n v="622102216"/>
    <n v="202110"/>
    <n v="40613"/>
    <s v="Delpension"/>
    <s v="Z43MVC"/>
    <n v="5703072305"/>
    <s v="Long, Wenli"/>
    <x v="6"/>
    <x v="1"/>
    <s v="M138:MVC  Trigg VH fördelning INFRA avdstöd"/>
    <n v="13209.56"/>
    <m/>
    <m/>
    <s v="x"/>
  </r>
  <r>
    <n v="622102216"/>
    <n v="202110"/>
    <n v="40613"/>
    <s v="Delpension"/>
    <s v="Z41MVC"/>
    <n v="5703072305"/>
    <s v="Long, Wenli"/>
    <x v="6"/>
    <x v="1"/>
    <s v="M138:MVC  Trigg VH fördelning INFRA avdstöd"/>
    <n v="1306.44"/>
    <m/>
    <m/>
    <s v="x"/>
  </r>
  <r>
    <n v="121003146"/>
    <n v="202111"/>
    <n v="40613"/>
    <s v="Delpension"/>
    <s v="Z4MVC04"/>
    <n v="5703072305"/>
    <s v="Long, Wenli"/>
    <x v="6"/>
    <x v="1"/>
    <s v="VP-2020-0248 Long 202111"/>
    <n v="14516"/>
    <m/>
    <m/>
    <s v="x"/>
  </r>
  <r>
    <n v="622102479"/>
    <n v="202111"/>
    <n v="40613"/>
    <s v="Delpension"/>
    <s v="Z43MVC"/>
    <n v="5703072305"/>
    <s v="Long, Wenli"/>
    <x v="6"/>
    <x v="1"/>
    <s v="M138:MVC  Trigg VH fördelning INFRA avdstöd"/>
    <n v="13209.56"/>
    <m/>
    <m/>
    <s v="x"/>
  </r>
  <r>
    <n v="622102479"/>
    <n v="202111"/>
    <n v="40613"/>
    <s v="Delpension"/>
    <s v="Z49MVC"/>
    <n v="5703072305"/>
    <s v="Long, Wenli"/>
    <x v="6"/>
    <x v="1"/>
    <s v="M138:MVC  Trigg VH fördelning INFRA avdstöd"/>
    <n v="-14516"/>
    <m/>
    <m/>
    <s v="x"/>
  </r>
  <r>
    <n v="622102479"/>
    <n v="202111"/>
    <n v="40613"/>
    <s v="Delpension"/>
    <s v="Z41MVC"/>
    <n v="5703072305"/>
    <s v="Long, Wenli"/>
    <x v="6"/>
    <x v="1"/>
    <s v="M138:MVC  Trigg VH fördelning INFRA avdstöd"/>
    <n v="1306.44"/>
    <m/>
    <m/>
    <s v="x"/>
  </r>
  <r>
    <n v="121003619"/>
    <n v="202112"/>
    <n v="40613"/>
    <s v="Delpension"/>
    <s v="Z4MVC04"/>
    <n v="5703072305"/>
    <s v="Long, Wenli"/>
    <x v="6"/>
    <x v="1"/>
    <s v="VP-2020-0248 Long 202112"/>
    <n v="14516"/>
    <m/>
    <m/>
    <s v="x"/>
  </r>
  <r>
    <n v="622102756"/>
    <n v="202112"/>
    <n v="40613"/>
    <s v="Delpension"/>
    <s v="Z41MVC"/>
    <n v="5703072305"/>
    <s v="Long, Wenli"/>
    <x v="6"/>
    <x v="1"/>
    <s v="CANCELLED"/>
    <n v="-1306.44"/>
    <m/>
    <m/>
    <s v="x"/>
  </r>
  <r>
    <n v="622102756"/>
    <n v="202112"/>
    <n v="40613"/>
    <s v="Delpension"/>
    <s v="Z49MVC"/>
    <n v="5703072305"/>
    <s v="Long, Wenli"/>
    <x v="6"/>
    <x v="1"/>
    <s v="M138:MVC  Trigg VH fördelning INFRA avdstöd"/>
    <n v="-14516"/>
    <m/>
    <m/>
    <s v="x"/>
  </r>
  <r>
    <n v="622102756"/>
    <n v="202112"/>
    <n v="40613"/>
    <s v="Delpension"/>
    <s v="Z43MVC"/>
    <n v="5703072305"/>
    <s v="Long, Wenli"/>
    <x v="6"/>
    <x v="1"/>
    <s v="M138:MVC  Trigg VH fördelning INFRA avdstöd"/>
    <n v="13209.56"/>
    <m/>
    <m/>
    <s v="x"/>
  </r>
  <r>
    <n v="622102756"/>
    <n v="202112"/>
    <n v="40613"/>
    <s v="Delpension"/>
    <s v="Z43MVC"/>
    <n v="5703072305"/>
    <s v="Long, Wenli"/>
    <x v="6"/>
    <x v="1"/>
    <s v="CANCELLED"/>
    <n v="-13209.56"/>
    <m/>
    <m/>
    <s v="x"/>
  </r>
  <r>
    <n v="622102756"/>
    <n v="202112"/>
    <n v="40613"/>
    <s v="Delpension"/>
    <s v="Z41MVC"/>
    <n v="5703072305"/>
    <s v="Long, Wenli"/>
    <x v="6"/>
    <x v="1"/>
    <s v="M138:MVC  Trigg VH fördelning INFRA avdstöd"/>
    <n v="1306.44"/>
    <m/>
    <m/>
    <s v="x"/>
  </r>
  <r>
    <n v="622102756"/>
    <n v="202112"/>
    <n v="40613"/>
    <s v="Delpension"/>
    <s v="Z49MVC"/>
    <n v="5703072305"/>
    <s v="Long, Wenli"/>
    <x v="6"/>
    <x v="1"/>
    <s v="CANCELLED"/>
    <n v="14516"/>
    <m/>
    <m/>
    <s v="x"/>
  </r>
  <r>
    <n v="622102755"/>
    <n v="202112"/>
    <n v="40613"/>
    <s v="Delpension"/>
    <s v="Z41MVC"/>
    <n v="5703072305"/>
    <s v="Long, Wenli"/>
    <x v="6"/>
    <x v="1"/>
    <s v="M138:MVC  Trigg VH fördelning INFRA avdstöd"/>
    <n v="1306.44"/>
    <m/>
    <m/>
    <s v="x"/>
  </r>
  <r>
    <n v="622102755"/>
    <n v="202112"/>
    <n v="40613"/>
    <s v="Delpension"/>
    <s v="Z49MVC"/>
    <n v="5703072305"/>
    <s v="Long, Wenli"/>
    <x v="6"/>
    <x v="1"/>
    <s v="M138:MVC  Trigg VH fördelning INFRA avdstöd"/>
    <n v="-14516"/>
    <m/>
    <m/>
    <s v="x"/>
  </r>
  <r>
    <n v="622102755"/>
    <n v="202112"/>
    <n v="40613"/>
    <s v="Delpension"/>
    <s v="Z43MVC"/>
    <n v="5703072305"/>
    <s v="Long, Wenli"/>
    <x v="6"/>
    <x v="1"/>
    <s v="M138:MVC  Trigg VH fördelning INFRA avdstöd"/>
    <n v="13209.56"/>
    <m/>
    <m/>
    <s v="x"/>
  </r>
  <r>
    <n v="121000020"/>
    <n v="202101"/>
    <n v="40614"/>
    <s v="Delpension, centrala medel"/>
    <s v="Z4MVC04"/>
    <n v="5703072305"/>
    <s v="Long, Wenli"/>
    <x v="6"/>
    <x v="1"/>
    <s v="VP-2020-0248 Long 202101"/>
    <n v="-7137"/>
    <m/>
    <m/>
    <s v="x"/>
  </r>
  <r>
    <n v="622100321"/>
    <n v="202101"/>
    <n v="40614"/>
    <s v="Delpension, centrala medel"/>
    <s v="Z43MVC"/>
    <n v="5703072305"/>
    <s v="Long, Wenli"/>
    <x v="6"/>
    <x v="1"/>
    <s v="M138:MVC  Trigg VH fördelning INFRA avdstöd"/>
    <n v="-6494.67"/>
    <m/>
    <m/>
    <s v="x"/>
  </r>
  <r>
    <n v="622100321"/>
    <n v="202101"/>
    <n v="40614"/>
    <s v="Delpension, centrala medel"/>
    <s v="Z41MVC"/>
    <n v="5703072305"/>
    <s v="Long, Wenli"/>
    <x v="6"/>
    <x v="1"/>
    <s v="M138:MVC  Trigg VH fördelning INFRA avdstöd"/>
    <n v="-642.33000000000004"/>
    <m/>
    <m/>
    <s v="x"/>
  </r>
  <r>
    <n v="622100321"/>
    <n v="202101"/>
    <n v="40614"/>
    <s v="Delpension, centrala medel"/>
    <s v="Z49MVC"/>
    <n v="5703072305"/>
    <s v="Long, Wenli"/>
    <x v="6"/>
    <x v="1"/>
    <s v="M138:MVC  Trigg VH fördelning INFRA avdstöd"/>
    <n v="7137"/>
    <m/>
    <m/>
    <s v="x"/>
  </r>
  <r>
    <n v="622100404"/>
    <n v="202102"/>
    <n v="40614"/>
    <s v="Delpension, centrala medel"/>
    <s v="Z43MVC"/>
    <n v="5703072305"/>
    <s v="Long, Wenli"/>
    <x v="6"/>
    <x v="1"/>
    <s v="M138:MVC  Trigg VH fördelning INFRA avdstöd"/>
    <n v="-6494.67"/>
    <m/>
    <m/>
    <s v="x"/>
  </r>
  <r>
    <n v="622100404"/>
    <n v="202102"/>
    <n v="40614"/>
    <s v="Delpension, centrala medel"/>
    <s v="Z49MVC"/>
    <n v="5703072305"/>
    <s v="Long, Wenli"/>
    <x v="6"/>
    <x v="1"/>
    <s v="M138:MVC  Trigg VH fördelning INFRA avdstöd"/>
    <n v="7137"/>
    <m/>
    <m/>
    <s v="x"/>
  </r>
  <r>
    <n v="622100404"/>
    <n v="202102"/>
    <n v="40614"/>
    <s v="Delpension, centrala medel"/>
    <s v="Z41MVC"/>
    <n v="5703072305"/>
    <s v="Long, Wenli"/>
    <x v="6"/>
    <x v="1"/>
    <s v="M138:MVC  Trigg VH fördelning INFRA avdstöd"/>
    <n v="-642.33000000000004"/>
    <m/>
    <m/>
    <s v="x"/>
  </r>
  <r>
    <n v="121000123"/>
    <n v="202102"/>
    <n v="40614"/>
    <s v="Delpension, centrala medel"/>
    <s v="Z4MVC04"/>
    <n v="5703072305"/>
    <s v="Long, Wenli"/>
    <x v="6"/>
    <x v="1"/>
    <s v="VP-2020-0248 Long 202102"/>
    <n v="-7137"/>
    <m/>
    <m/>
    <s v="x"/>
  </r>
  <r>
    <n v="622100662"/>
    <n v="202103"/>
    <n v="40614"/>
    <s v="Delpension, centrala medel"/>
    <s v="Z49MVC"/>
    <n v="5703072305"/>
    <s v="Long, Wenli"/>
    <x v="6"/>
    <x v="1"/>
    <s v="M138:MVC  Trigg VH fördelning INFRA avdstöd"/>
    <n v="7137"/>
    <m/>
    <m/>
    <s v="x"/>
  </r>
  <r>
    <n v="622100662"/>
    <n v="202103"/>
    <n v="40614"/>
    <s v="Delpension, centrala medel"/>
    <s v="Z43MVC"/>
    <n v="5703072305"/>
    <s v="Long, Wenli"/>
    <x v="6"/>
    <x v="1"/>
    <s v="M138:MVC  Trigg VH fördelning INFRA avdstöd"/>
    <n v="-6494.67"/>
    <m/>
    <m/>
    <s v="x"/>
  </r>
  <r>
    <n v="622100662"/>
    <n v="202103"/>
    <n v="40614"/>
    <s v="Delpension, centrala medel"/>
    <s v="Z41MVC"/>
    <n v="5703072305"/>
    <s v="Long, Wenli"/>
    <x v="6"/>
    <x v="1"/>
    <s v="M138:MVC  Trigg VH fördelning INFRA avdstöd"/>
    <n v="-642.33000000000004"/>
    <m/>
    <m/>
    <s v="x"/>
  </r>
  <r>
    <n v="121000465"/>
    <n v="202103"/>
    <n v="40614"/>
    <s v="Delpension, centrala medel"/>
    <s v="Z4MVC04"/>
    <n v="5703072305"/>
    <s v="Long, Wenli"/>
    <x v="6"/>
    <x v="1"/>
    <s v="VP-2020-0248 Long 202103"/>
    <n v="-7137"/>
    <m/>
    <m/>
    <s v="x"/>
  </r>
  <r>
    <n v="121000841"/>
    <n v="202104"/>
    <n v="40614"/>
    <s v="Delpension, centrala medel"/>
    <s v="Z4MVC04"/>
    <n v="5703072305"/>
    <s v="Long, Wenli"/>
    <x v="6"/>
    <x v="1"/>
    <s v="VP-2020-0248 Long 202104"/>
    <n v="-7137"/>
    <m/>
    <m/>
    <s v="x"/>
  </r>
  <r>
    <n v="622100881"/>
    <n v="202104"/>
    <n v="40614"/>
    <s v="Delpension, centrala medel"/>
    <s v="Z49MVC"/>
    <n v="5703072305"/>
    <s v="Long, Wenli"/>
    <x v="6"/>
    <x v="1"/>
    <s v="M138:MVC  Trigg VH fördelning INFRA avdstöd"/>
    <n v="7137"/>
    <m/>
    <m/>
    <s v="x"/>
  </r>
  <r>
    <n v="622100881"/>
    <n v="202104"/>
    <n v="40614"/>
    <s v="Delpension, centrala medel"/>
    <s v="Z41MVC"/>
    <n v="5703072305"/>
    <s v="Long, Wenli"/>
    <x v="6"/>
    <x v="1"/>
    <s v="M138:MVC  Trigg VH fördelning INFRA avdstöd"/>
    <n v="-642.33000000000004"/>
    <m/>
    <m/>
    <s v="x"/>
  </r>
  <r>
    <n v="622100881"/>
    <n v="202104"/>
    <n v="40614"/>
    <s v="Delpension, centrala medel"/>
    <s v="Z43MVC"/>
    <n v="5703072305"/>
    <s v="Long, Wenli"/>
    <x v="6"/>
    <x v="1"/>
    <s v="M138:MVC  Trigg VH fördelning INFRA avdstöd"/>
    <n v="-6494.67"/>
    <m/>
    <m/>
    <s v="x"/>
  </r>
  <r>
    <n v="121001224"/>
    <n v="202105"/>
    <n v="40614"/>
    <s v="Delpension, centrala medel"/>
    <s v="Z4MVC04"/>
    <n v="5703072305"/>
    <s v="Long, Wenli"/>
    <x v="6"/>
    <x v="1"/>
    <s v="VP-2020-0248 Long 202105"/>
    <n v="-7137"/>
    <m/>
    <m/>
    <s v="x"/>
  </r>
  <r>
    <n v="622101097"/>
    <n v="202105"/>
    <n v="40614"/>
    <s v="Delpension, centrala medel"/>
    <s v="Z49MVC"/>
    <n v="5703072305"/>
    <s v="Long, Wenli"/>
    <x v="6"/>
    <x v="1"/>
    <s v="M138:MVC  Trigg VH fördelning INFRA avdstöd"/>
    <n v="7137"/>
    <m/>
    <m/>
    <s v="x"/>
  </r>
  <r>
    <n v="622101097"/>
    <n v="202105"/>
    <n v="40614"/>
    <s v="Delpension, centrala medel"/>
    <s v="Z43MVC"/>
    <n v="5703072305"/>
    <s v="Long, Wenli"/>
    <x v="6"/>
    <x v="1"/>
    <s v="M138:MVC  Trigg VH fördelning INFRA avdstöd"/>
    <n v="-6494.67"/>
    <m/>
    <m/>
    <s v="x"/>
  </r>
  <r>
    <n v="622101097"/>
    <n v="202105"/>
    <n v="40614"/>
    <s v="Delpension, centrala medel"/>
    <s v="Z41MVC"/>
    <n v="5703072305"/>
    <s v="Long, Wenli"/>
    <x v="6"/>
    <x v="1"/>
    <s v="M138:MVC  Trigg VH fördelning INFRA avdstöd"/>
    <n v="-642.33000000000004"/>
    <m/>
    <m/>
    <s v="x"/>
  </r>
  <r>
    <n v="622101368"/>
    <n v="202106"/>
    <n v="40614"/>
    <s v="Delpension, centrala medel"/>
    <s v="Z49MVC"/>
    <n v="5703072305"/>
    <s v="Long, Wenli"/>
    <x v="6"/>
    <x v="1"/>
    <s v="M138:MVC  Trigg VH fördelning INFRA avdstöd"/>
    <n v="7137"/>
    <m/>
    <m/>
    <s v="x"/>
  </r>
  <r>
    <n v="622101368"/>
    <n v="202106"/>
    <n v="40614"/>
    <s v="Delpension, centrala medel"/>
    <s v="Z43MVC"/>
    <n v="5703072305"/>
    <s v="Long, Wenli"/>
    <x v="6"/>
    <x v="1"/>
    <s v="M138:MVC  Trigg VH fördelning INFRA avdstöd"/>
    <n v="-6494.67"/>
    <m/>
    <m/>
    <s v="x"/>
  </r>
  <r>
    <n v="622101368"/>
    <n v="202106"/>
    <n v="40614"/>
    <s v="Delpension, centrala medel"/>
    <s v="Z41MVC"/>
    <n v="5703072305"/>
    <s v="Long, Wenli"/>
    <x v="6"/>
    <x v="1"/>
    <s v="M138:MVC  Trigg VH fördelning INFRA avdstöd"/>
    <n v="-642.33000000000004"/>
    <m/>
    <m/>
    <s v="x"/>
  </r>
  <r>
    <n v="121001503"/>
    <n v="202106"/>
    <n v="40614"/>
    <s v="Delpension, centrala medel"/>
    <s v="Z4MVC04"/>
    <n v="5703072305"/>
    <s v="Long, Wenli"/>
    <x v="6"/>
    <x v="1"/>
    <s v="VP-2020-0248 Long 202106"/>
    <n v="-7137"/>
    <m/>
    <m/>
    <s v="x"/>
  </r>
  <r>
    <n v="622101703"/>
    <n v="202108"/>
    <n v="40614"/>
    <s v="Delpension, centrala medel"/>
    <s v="Z41MVC"/>
    <n v="5703072305"/>
    <s v="Long, Wenli"/>
    <x v="6"/>
    <x v="1"/>
    <s v="M138:MVC  Trigg VH fördelning INFRA avdstöd"/>
    <n v="-1404.59"/>
    <m/>
    <m/>
    <s v="x"/>
  </r>
  <r>
    <n v="622101703"/>
    <n v="202108"/>
    <n v="40614"/>
    <s v="Delpension, centrala medel"/>
    <s v="Z49MVC"/>
    <n v="5703072305"/>
    <s v="Long, Wenli"/>
    <x v="6"/>
    <x v="1"/>
    <s v="M138:MVC  Trigg VH fördelning INFRA avdstöd"/>
    <n v="15606.5"/>
    <m/>
    <m/>
    <s v="x"/>
  </r>
  <r>
    <n v="622101703"/>
    <n v="202108"/>
    <n v="40614"/>
    <s v="Delpension, centrala medel"/>
    <s v="Z43MVC"/>
    <n v="5703072305"/>
    <s v="Long, Wenli"/>
    <x v="6"/>
    <x v="1"/>
    <s v="M138:MVC  Trigg VH fördelning INFRA avdstöd"/>
    <n v="-14201.92"/>
    <m/>
    <m/>
    <s v="x"/>
  </r>
  <r>
    <n v="121002022"/>
    <n v="202108"/>
    <n v="40614"/>
    <s v="Delpension, centrala medel"/>
    <s v="Z4MVC04"/>
    <n v="5703072305"/>
    <s v="Long, Wenli"/>
    <x v="6"/>
    <x v="1"/>
    <s v="VP-2020-0248 Long 2021-07"/>
    <n v="-7258"/>
    <m/>
    <m/>
    <s v="x"/>
  </r>
  <r>
    <n v="121002047"/>
    <n v="202108"/>
    <n v="40614"/>
    <s v="Delpension, centrala medel"/>
    <s v="Z4MVC04"/>
    <n v="5703072305"/>
    <s v="Long, Wenli"/>
    <x v="6"/>
    <x v="1"/>
    <s v="VP-2020-0248 Long 202108"/>
    <n v="-8348.5"/>
    <m/>
    <m/>
    <s v="x"/>
  </r>
  <r>
    <n v="121002329"/>
    <n v="202109"/>
    <n v="40614"/>
    <s v="Delpension, centrala medel"/>
    <s v="Z4MVC04"/>
    <n v="5703072305"/>
    <s v="Long, Wenli"/>
    <x v="6"/>
    <x v="1"/>
    <s v="KORR 210907 121002327 VP-2020-0248 Long 2021-09"/>
    <n v="8348.5"/>
    <m/>
    <m/>
    <s v="x"/>
  </r>
  <r>
    <n v="121002330"/>
    <n v="202109"/>
    <n v="40614"/>
    <s v="Delpension, centrala medel"/>
    <s v="Z4MVC04"/>
    <n v="5703072305"/>
    <s v="Long, Wenli"/>
    <x v="6"/>
    <x v="1"/>
    <s v="VP-2020-0248 Long 2021-09"/>
    <n v="-7258"/>
    <m/>
    <m/>
    <s v="x"/>
  </r>
  <r>
    <n v="121002327"/>
    <n v="202109"/>
    <n v="40614"/>
    <s v="Delpension, centrala medel"/>
    <s v="Z4MVC04"/>
    <n v="5703072305"/>
    <s v="Long, Wenli"/>
    <x v="6"/>
    <x v="1"/>
    <s v="VP-2020-0248 Long 2021-09"/>
    <n v="-8348.5"/>
    <m/>
    <m/>
    <s v="x"/>
  </r>
  <r>
    <n v="622101979"/>
    <n v="202109"/>
    <n v="40614"/>
    <s v="Delpension, centrala medel"/>
    <s v="Z43MVC"/>
    <n v="5703072305"/>
    <s v="Long, Wenli"/>
    <x v="6"/>
    <x v="1"/>
    <s v="M138:MVC  Trigg VH fördelning INFRA avdstöd"/>
    <n v="-6604.78"/>
    <m/>
    <m/>
    <s v="x"/>
  </r>
  <r>
    <n v="622101979"/>
    <n v="202109"/>
    <n v="40614"/>
    <s v="Delpension, centrala medel"/>
    <s v="Z49MVC"/>
    <n v="5703072305"/>
    <s v="Long, Wenli"/>
    <x v="6"/>
    <x v="1"/>
    <s v="M138:MVC  Trigg VH fördelning INFRA avdstöd"/>
    <n v="7258"/>
    <m/>
    <m/>
    <s v="x"/>
  </r>
  <r>
    <n v="622101979"/>
    <n v="202109"/>
    <n v="40614"/>
    <s v="Delpension, centrala medel"/>
    <s v="Z41MVC"/>
    <n v="5703072305"/>
    <s v="Long, Wenli"/>
    <x v="6"/>
    <x v="1"/>
    <s v="M138:MVC  Trigg VH fördelning INFRA avdstöd"/>
    <n v="-653.22"/>
    <m/>
    <m/>
    <s v="x"/>
  </r>
  <r>
    <n v="121002777"/>
    <n v="202110"/>
    <n v="40614"/>
    <s v="Delpension, centrala medel"/>
    <s v="Z4MVC04"/>
    <n v="5703072305"/>
    <s v="Long, Wenli"/>
    <x v="6"/>
    <x v="1"/>
    <s v="VP-2020-0248 Long 202110"/>
    <n v="-7258"/>
    <m/>
    <m/>
    <s v="x"/>
  </r>
  <r>
    <n v="622102216"/>
    <n v="202110"/>
    <n v="40614"/>
    <s v="Delpension, centrala medel"/>
    <s v="Z43MVC"/>
    <n v="5703072305"/>
    <s v="Long, Wenli"/>
    <x v="6"/>
    <x v="1"/>
    <s v="M138:MVC  Trigg VH fördelning INFRA avdstöd"/>
    <n v="-6604.78"/>
    <m/>
    <m/>
    <s v="x"/>
  </r>
  <r>
    <n v="622102216"/>
    <n v="202110"/>
    <n v="40614"/>
    <s v="Delpension, centrala medel"/>
    <s v="Z49MVC"/>
    <n v="5703072305"/>
    <s v="Long, Wenli"/>
    <x v="6"/>
    <x v="1"/>
    <s v="M138:MVC  Trigg VH fördelning INFRA avdstöd"/>
    <n v="7258"/>
    <m/>
    <m/>
    <s v="x"/>
  </r>
  <r>
    <n v="622102216"/>
    <n v="202110"/>
    <n v="40614"/>
    <s v="Delpension, centrala medel"/>
    <s v="Z41MVC"/>
    <n v="5703072305"/>
    <s v="Long, Wenli"/>
    <x v="6"/>
    <x v="1"/>
    <s v="M138:MVC  Trigg VH fördelning INFRA avdstöd"/>
    <n v="-653.22"/>
    <m/>
    <m/>
    <s v="x"/>
  </r>
  <r>
    <n v="121003146"/>
    <n v="202111"/>
    <n v="40614"/>
    <s v="Delpension, centrala medel"/>
    <s v="Z4MVC04"/>
    <n v="5703072305"/>
    <s v="Long, Wenli"/>
    <x v="6"/>
    <x v="1"/>
    <s v="VP-2020-0248 Long 202111"/>
    <n v="-7258"/>
    <m/>
    <m/>
    <s v="x"/>
  </r>
  <r>
    <n v="622102479"/>
    <n v="202111"/>
    <n v="40614"/>
    <s v="Delpension, centrala medel"/>
    <s v="Z41MVC"/>
    <n v="5703072305"/>
    <s v="Long, Wenli"/>
    <x v="6"/>
    <x v="1"/>
    <s v="M138:MVC  Trigg VH fördelning INFRA avdstöd"/>
    <n v="-653.22"/>
    <m/>
    <m/>
    <s v="x"/>
  </r>
  <r>
    <n v="622102479"/>
    <n v="202111"/>
    <n v="40614"/>
    <s v="Delpension, centrala medel"/>
    <s v="Z43MVC"/>
    <n v="5703072305"/>
    <s v="Long, Wenli"/>
    <x v="6"/>
    <x v="1"/>
    <s v="M138:MVC  Trigg VH fördelning INFRA avdstöd"/>
    <n v="-6604.78"/>
    <m/>
    <m/>
    <s v="x"/>
  </r>
  <r>
    <n v="622102479"/>
    <n v="202111"/>
    <n v="40614"/>
    <s v="Delpension, centrala medel"/>
    <s v="Z49MVC"/>
    <n v="5703072305"/>
    <s v="Long, Wenli"/>
    <x v="6"/>
    <x v="1"/>
    <s v="M138:MVC  Trigg VH fördelning INFRA avdstöd"/>
    <n v="7258"/>
    <m/>
    <m/>
    <s v="x"/>
  </r>
  <r>
    <n v="121003619"/>
    <n v="202112"/>
    <n v="40614"/>
    <s v="Delpension, centrala medel"/>
    <s v="Z4MVC04"/>
    <n v="5703072305"/>
    <s v="Long, Wenli"/>
    <x v="6"/>
    <x v="1"/>
    <s v="VP-2020-0248 Long 202112"/>
    <n v="-7258"/>
    <m/>
    <m/>
    <s v="x"/>
  </r>
  <r>
    <n v="622102756"/>
    <n v="202112"/>
    <n v="40614"/>
    <s v="Delpension, centrala medel"/>
    <s v="Z43MVC"/>
    <n v="5703072305"/>
    <s v="Long, Wenli"/>
    <x v="6"/>
    <x v="1"/>
    <s v="CANCELLED"/>
    <n v="6604.78"/>
    <m/>
    <m/>
    <s v="x"/>
  </r>
  <r>
    <n v="622102756"/>
    <n v="202112"/>
    <n v="40614"/>
    <s v="Delpension, centrala medel"/>
    <s v="Z49MVC"/>
    <n v="5703072305"/>
    <s v="Long, Wenli"/>
    <x v="6"/>
    <x v="1"/>
    <s v="M138:MVC  Trigg VH fördelning INFRA avdstöd"/>
    <n v="7258"/>
    <m/>
    <m/>
    <s v="x"/>
  </r>
  <r>
    <n v="622102756"/>
    <n v="202112"/>
    <n v="40614"/>
    <s v="Delpension, centrala medel"/>
    <s v="Z41MVC"/>
    <n v="5703072305"/>
    <s v="Long, Wenli"/>
    <x v="6"/>
    <x v="1"/>
    <s v="M138:MVC  Trigg VH fördelning INFRA avdstöd"/>
    <n v="-653.22"/>
    <m/>
    <m/>
    <s v="x"/>
  </r>
  <r>
    <n v="622102756"/>
    <n v="202112"/>
    <n v="40614"/>
    <s v="Delpension, centrala medel"/>
    <s v="Z49MVC"/>
    <n v="5703072305"/>
    <s v="Long, Wenli"/>
    <x v="6"/>
    <x v="1"/>
    <s v="CANCELLED"/>
    <n v="-7258"/>
    <m/>
    <m/>
    <s v="x"/>
  </r>
  <r>
    <n v="622102756"/>
    <n v="202112"/>
    <n v="40614"/>
    <s v="Delpension, centrala medel"/>
    <s v="Z43MVC"/>
    <n v="5703072305"/>
    <s v="Long, Wenli"/>
    <x v="6"/>
    <x v="1"/>
    <s v="M138:MVC  Trigg VH fördelning INFRA avdstöd"/>
    <n v="-6604.78"/>
    <m/>
    <m/>
    <s v="x"/>
  </r>
  <r>
    <n v="622102756"/>
    <n v="202112"/>
    <n v="40614"/>
    <s v="Delpension, centrala medel"/>
    <s v="Z41MVC"/>
    <n v="5703072305"/>
    <s v="Long, Wenli"/>
    <x v="6"/>
    <x v="1"/>
    <s v="CANCELLED"/>
    <n v="653.22"/>
    <m/>
    <m/>
    <s v="x"/>
  </r>
  <r>
    <n v="622102755"/>
    <n v="202112"/>
    <n v="40614"/>
    <s v="Delpension, centrala medel"/>
    <s v="Z49MVC"/>
    <n v="5703072305"/>
    <s v="Long, Wenli"/>
    <x v="6"/>
    <x v="1"/>
    <s v="M138:MVC  Trigg VH fördelning INFRA avdstöd"/>
    <n v="7258"/>
    <m/>
    <m/>
    <s v="x"/>
  </r>
  <r>
    <n v="622102755"/>
    <n v="202112"/>
    <n v="40614"/>
    <s v="Delpension, centrala medel"/>
    <s v="Z43MVC"/>
    <n v="5703072305"/>
    <s v="Long, Wenli"/>
    <x v="6"/>
    <x v="1"/>
    <s v="M138:MVC  Trigg VH fördelning INFRA avdstöd"/>
    <n v="-6604.78"/>
    <m/>
    <m/>
    <s v="x"/>
  </r>
  <r>
    <n v="622102755"/>
    <n v="202112"/>
    <n v="40614"/>
    <s v="Delpension, centrala medel"/>
    <s v="Z41MVC"/>
    <n v="5703072305"/>
    <s v="Long, Wenli"/>
    <x v="6"/>
    <x v="1"/>
    <s v="M138:MVC  Trigg VH fördelning INFRA avdstöd"/>
    <n v="-653.22"/>
    <m/>
    <m/>
    <s v="x"/>
  </r>
  <r>
    <n v="622100881"/>
    <n v="202104"/>
    <n v="4711"/>
    <s v="Sjuk &amp; hälsovård"/>
    <s v="Z41MVC"/>
    <n v="5703072305"/>
    <s v="Long, Wenli"/>
    <x v="6"/>
    <x v="1"/>
    <s v="M138:MVC  Trigg VH fördelning INFRA avdstöd"/>
    <n v="29.96"/>
    <m/>
    <m/>
    <s v="x"/>
  </r>
  <r>
    <n v="622100881"/>
    <n v="202104"/>
    <n v="4711"/>
    <s v="Sjuk &amp; hälsovård"/>
    <s v="Z43MVC"/>
    <n v="5703072305"/>
    <s v="Long, Wenli"/>
    <x v="6"/>
    <x v="1"/>
    <s v="M138:MVC  Trigg VH fördelning INFRA avdstöd"/>
    <n v="302.91000000000003"/>
    <m/>
    <m/>
    <s v="x"/>
  </r>
  <r>
    <n v="622100881"/>
    <n v="202104"/>
    <n v="4711"/>
    <s v="Sjuk &amp; hälsovård"/>
    <s v="Z49MVC"/>
    <n v="5703072305"/>
    <s v="Long, Wenli"/>
    <x v="6"/>
    <x v="1"/>
    <s v="M138:MVC  Trigg VH fördelning INFRA avdstöd"/>
    <n v="-332.87"/>
    <m/>
    <m/>
    <s v="x"/>
  </r>
  <r>
    <n v="612100005"/>
    <n v="202104"/>
    <n v="4711"/>
    <s v="Sjuk &amp; hälsovård"/>
    <s v="Z4MVC04"/>
    <n v="5703072305"/>
    <s v="Long, Wenli"/>
    <x v="6"/>
    <x v="1"/>
    <s v="HR+lön/ToR 202104"/>
    <n v="332.87"/>
    <n v="0"/>
    <s v="0 TOM"/>
    <s v="x"/>
  </r>
  <r>
    <n v="68002082"/>
    <n v="202101"/>
    <n v="69135"/>
    <s v="Avskrivning övr invent."/>
    <s v="V5500"/>
    <s v="VC19002"/>
    <s v="10 kontorsstolar, 4 skrivbord, 4 hurtsar - labb MVC"/>
    <x v="7"/>
    <x v="1"/>
    <s v="Avskrivning"/>
    <n v="541.91999999999996"/>
    <m/>
    <m/>
    <s v="x"/>
  </r>
  <r>
    <n v="68002111"/>
    <n v="202102"/>
    <n v="69135"/>
    <s v="Avskrivning övr invent."/>
    <s v="V5500"/>
    <s v="VC19002"/>
    <s v="10 kontorsstolar, 4 skrivbord, 4 hurtsar - labb MVC"/>
    <x v="7"/>
    <x v="1"/>
    <s v="Avskrivning"/>
    <n v="541.91999999999996"/>
    <m/>
    <m/>
    <s v="x"/>
  </r>
  <r>
    <n v="68002149"/>
    <n v="202103"/>
    <n v="69135"/>
    <s v="Avskrivning övr invent."/>
    <s v="V5500"/>
    <s v="VC19002"/>
    <s v="10 kontorsstolar, 4 skrivbord, 4 hurtsar - labb MVC"/>
    <x v="7"/>
    <x v="1"/>
    <s v="Avskrivning"/>
    <n v="541.91999999999996"/>
    <m/>
    <m/>
    <s v="x"/>
  </r>
  <r>
    <n v="68002169"/>
    <n v="202104"/>
    <n v="69135"/>
    <s v="Avskrivning övr invent."/>
    <s v="V5500"/>
    <s v="VC19002"/>
    <s v="10 kontorsstolar, 4 skrivbord, 4 hurtsar - labb MVC"/>
    <x v="7"/>
    <x v="1"/>
    <s v="Avskrivning"/>
    <n v="541.91999999999996"/>
    <m/>
    <m/>
    <s v="x"/>
  </r>
  <r>
    <n v="68002199"/>
    <n v="202105"/>
    <n v="69135"/>
    <s v="Avskrivning övr invent."/>
    <s v="V5500"/>
    <s v="VC19002"/>
    <s v="10 kontorsstolar, 4 skrivbord, 4 hurtsar - labb MVC"/>
    <x v="7"/>
    <x v="1"/>
    <s v="Avskrivning"/>
    <n v="541.91999999999996"/>
    <m/>
    <m/>
    <s v="x"/>
  </r>
  <r>
    <n v="68002238"/>
    <n v="202106"/>
    <n v="69135"/>
    <s v="Avskrivning övr invent."/>
    <s v="V5500"/>
    <s v="VC19002"/>
    <s v="10 kontorsstolar, 4 skrivbord, 4 hurtsar - labb MVC"/>
    <x v="7"/>
    <x v="1"/>
    <s v="Avskrivning"/>
    <n v="541.91999999999996"/>
    <m/>
    <m/>
    <s v="x"/>
  </r>
  <r>
    <n v="68002248"/>
    <n v="202107"/>
    <n v="69135"/>
    <s v="Avskrivning övr invent."/>
    <s v="V5500"/>
    <s v="VC19002"/>
    <s v="10 kontorsstolar, 4 skrivbord, 4 hurtsar - labb MVC"/>
    <x v="7"/>
    <x v="1"/>
    <s v="Avskrivning"/>
    <n v="541.91999999999996"/>
    <m/>
    <m/>
    <s v="x"/>
  </r>
  <r>
    <n v="68002267"/>
    <n v="202108"/>
    <n v="69135"/>
    <s v="Avskrivning övr invent."/>
    <s v="V5500"/>
    <s v="VC19002"/>
    <s v="10 kontorsstolar, 4 skrivbord, 4 hurtsar - labb MVC"/>
    <x v="7"/>
    <x v="1"/>
    <s v="Avskrivning"/>
    <n v="541.91999999999996"/>
    <m/>
    <m/>
    <s v="x"/>
  </r>
  <r>
    <n v="68002292"/>
    <n v="202109"/>
    <n v="69135"/>
    <s v="Avskrivning övr invent."/>
    <s v="V5500"/>
    <s v="VC19002"/>
    <s v="10 kontorsstolar, 4 skrivbord, 4 hurtsar - labb MVC"/>
    <x v="7"/>
    <x v="1"/>
    <s v="Avskrivning"/>
    <n v="541.91999999999996"/>
    <m/>
    <m/>
    <s v="x"/>
  </r>
  <r>
    <n v="68002323"/>
    <n v="202110"/>
    <n v="69135"/>
    <s v="Avskrivning övr invent."/>
    <s v="V5500"/>
    <s v="VC19002"/>
    <s v="10 kontorsstolar, 4 skrivbord, 4 hurtsar - labb MVC"/>
    <x v="7"/>
    <x v="1"/>
    <s v="Avskrivning"/>
    <n v="541.91999999999996"/>
    <m/>
    <m/>
    <s v="x"/>
  </r>
  <r>
    <n v="68002357"/>
    <n v="202111"/>
    <n v="69135"/>
    <s v="Avskrivning övr invent."/>
    <s v="V5500"/>
    <s v="VC19002"/>
    <s v="10 kontorsstolar, 4 skrivbord, 4 hurtsar - labb MVC"/>
    <x v="7"/>
    <x v="1"/>
    <s v="Avskrivning"/>
    <n v="541.91999999999996"/>
    <m/>
    <m/>
    <s v="x"/>
  </r>
  <r>
    <n v="68002374"/>
    <n v="202112"/>
    <n v="69135"/>
    <s v="Avskrivning övr invent."/>
    <s v="V5500"/>
    <s v="VC19002"/>
    <s v="10 kontorsstolar, 4 skrivbord, 4 hurtsar - labb MVC"/>
    <x v="7"/>
    <x v="1"/>
    <s v="Avskrivning"/>
    <n v="541.92999999999995"/>
    <m/>
    <m/>
    <s v="x"/>
  </r>
  <r>
    <n v="80165909"/>
    <n v="202112"/>
    <n v="5031"/>
    <s v="Reparation hyrda lokaler och byggnader"/>
    <s v="V550016"/>
    <m/>
    <m/>
    <x v="8"/>
    <x v="0"/>
    <s v="Rep. av kylning L056 SEM - Hultgren"/>
    <n v="5435.98"/>
    <n v="99915650"/>
    <s v="AKADEMISKA HUS AB REGION STOCKHOLM"/>
    <s v="x"/>
  </r>
  <r>
    <n v="80161749"/>
    <n v="202106"/>
    <n v="5211"/>
    <s v="Utförda reparationer och underhållsarbeten, maskiner etc"/>
    <s v="V550021"/>
    <m/>
    <m/>
    <x v="8"/>
    <x v="4"/>
    <s v="Underhåll till instrument i mag lab"/>
    <n v="1221.8"/>
    <n v="10097667"/>
    <s v="ELFA DISTRELEC AB / AVIDA FINANS AB (PUBL)"/>
    <s v="x"/>
  </r>
  <r>
    <n v="80165736"/>
    <n v="202112"/>
    <n v="5739"/>
    <s v="Interna konsulttjänster"/>
    <s v="V550021"/>
    <m/>
    <m/>
    <x v="8"/>
    <x v="4"/>
    <s v="Reparation av tillbehör till VSM, Valter Ström"/>
    <n v="850"/>
    <n v="99999942"/>
    <s v="S TEKNIKVETENSKAP (4B)"/>
    <s v="x"/>
  </r>
  <r>
    <n v="80164676"/>
    <n v="202111"/>
    <n v="5211"/>
    <s v="Utförda reparationer och underhållsarbeten, maskiner etc"/>
    <s v="V550023"/>
    <m/>
    <m/>
    <x v="8"/>
    <x v="9"/>
    <s v="Reparation av Siemens XRD"/>
    <n v="8751.57"/>
    <n v="10081901"/>
    <s v="HILTONBROOKS LTD"/>
    <s v="x"/>
  </r>
  <r>
    <n v="612100001"/>
    <n v="202102"/>
    <n v="4264"/>
    <s v="Bilersättning, skattefri"/>
    <s v="V5500"/>
    <n v="8105262631"/>
    <s v="Revathy Rajan, Prasath Babu"/>
    <x v="9"/>
    <x v="1"/>
    <s v="HR+lön/ToR 202102"/>
    <n v="262.7"/>
    <n v="0"/>
    <s v="0 TOM"/>
    <s v="x"/>
  </r>
  <r>
    <n v="612100001"/>
    <n v="202102"/>
    <n v="4264"/>
    <s v="Bilersättning, skattefri"/>
    <s v="V5500"/>
    <n v="8105262631"/>
    <s v="Revathy Rajan, Prasath Babu"/>
    <x v="9"/>
    <x v="1"/>
    <s v="HR+lön/ToR 202102"/>
    <n v="262.7"/>
    <n v="0"/>
    <s v="0 TOM"/>
    <s v="x"/>
  </r>
  <r>
    <n v="612100001"/>
    <n v="202102"/>
    <n v="4265"/>
    <s v="Bilersättning, skattepliktig"/>
    <s v="V5500"/>
    <n v="8105262631"/>
    <s v="Revathy Rajan, Prasath Babu"/>
    <x v="9"/>
    <x v="1"/>
    <s v="HR+lön/ToR 202102"/>
    <n v="307.14"/>
    <n v="0"/>
    <s v="0 TOM"/>
    <s v="x"/>
  </r>
  <r>
    <n v="612100001"/>
    <n v="202102"/>
    <n v="4265"/>
    <s v="Bilersättning, skattepliktig"/>
    <s v="V5500"/>
    <n v="8105262631"/>
    <s v="Revathy Rajan, Prasath Babu"/>
    <x v="9"/>
    <x v="1"/>
    <s v="HR+lön/ToR 202102"/>
    <n v="307.14"/>
    <n v="0"/>
    <s v="0 TOM"/>
    <s v="x"/>
  </r>
  <r>
    <n v="612100001"/>
    <n v="202102"/>
    <n v="5511"/>
    <s v="Biljetter"/>
    <s v="V5500"/>
    <n v="8105262631"/>
    <s v="Revathy Rajan, Prasath Babu"/>
    <x v="9"/>
    <x v="1"/>
    <s v="HR+lön/ToR 202102"/>
    <n v="80"/>
    <n v="0"/>
    <s v="0 TOM"/>
    <s v="x"/>
  </r>
  <r>
    <n v="612100000"/>
    <n v="202101"/>
    <n v="5513"/>
    <s v="Övriga resekostnader"/>
    <s v="V5500"/>
    <n v="8105262631"/>
    <s v="Revathy Rajan, Prasath Babu"/>
    <x v="9"/>
    <x v="1"/>
    <s v="HR+lön/ToR 202101"/>
    <n v="218.86"/>
    <n v="0"/>
    <s v="0 TOM"/>
    <s v="x"/>
  </r>
  <r>
    <n v="612100000"/>
    <n v="202101"/>
    <n v="5513"/>
    <s v="Övriga resekostnader"/>
    <s v="V5500"/>
    <n v="8105262631"/>
    <s v="Revathy Rajan, Prasath Babu"/>
    <x v="9"/>
    <x v="1"/>
    <s v="HR+lön/ToR 202101"/>
    <n v="218.86"/>
    <n v="0"/>
    <s v="0 TOM"/>
    <s v="x"/>
  </r>
  <r>
    <n v="612100001"/>
    <n v="202102"/>
    <n v="5513"/>
    <s v="Övriga resekostnader"/>
    <s v="V5500"/>
    <n v="8105262631"/>
    <s v="Revathy Rajan, Prasath Babu"/>
    <x v="9"/>
    <x v="1"/>
    <s v="HR+lön/ToR 202102"/>
    <n v="75"/>
    <n v="0"/>
    <s v="0 TOM"/>
    <s v="x"/>
  </r>
  <r>
    <n v="612100001"/>
    <n v="202102"/>
    <n v="5513"/>
    <s v="Övriga resekostnader"/>
    <s v="V5500"/>
    <n v="8105262631"/>
    <s v="Revathy Rajan, Prasath Babu"/>
    <x v="9"/>
    <x v="1"/>
    <s v="HR+lön/ToR 202102"/>
    <n v="50"/>
    <n v="0"/>
    <s v="0 TOM"/>
    <s v="x"/>
  </r>
  <r>
    <n v="612100005"/>
    <n v="202104"/>
    <n v="4264"/>
    <s v="Bilersättning, skattefri"/>
    <s v="V550020"/>
    <n v="8105262631"/>
    <s v="Revathy Rajan, Prasath Babu"/>
    <x v="9"/>
    <x v="8"/>
    <s v="HR+lön/ToR 202104"/>
    <n v="262.7"/>
    <n v="0"/>
    <s v="0 TOM"/>
    <s v="x"/>
  </r>
  <r>
    <n v="612100005"/>
    <n v="202104"/>
    <n v="4264"/>
    <s v="Bilersättning, skattefri"/>
    <s v="V550020"/>
    <n v="8105262631"/>
    <s v="Revathy Rajan, Prasath Babu"/>
    <x v="9"/>
    <x v="8"/>
    <s v="HR+lön/ToR 202104"/>
    <n v="262.7"/>
    <n v="0"/>
    <s v="0 TOM"/>
    <s v="x"/>
  </r>
  <r>
    <n v="612100016"/>
    <n v="202109"/>
    <n v="4264"/>
    <s v="Bilersättning, skattefri"/>
    <s v="V550020"/>
    <n v="8105262631"/>
    <s v="Revathy Rajan, Prasath Babu"/>
    <x v="9"/>
    <x v="8"/>
    <s v="HR+lön/ToR 202109"/>
    <n v="262.7"/>
    <n v="0"/>
    <s v="0 TOM"/>
    <s v="x"/>
  </r>
  <r>
    <n v="612100001"/>
    <n v="202102"/>
    <n v="5513"/>
    <s v="Övriga resekostnader"/>
    <s v="V550020"/>
    <n v="8105262631"/>
    <s v="Revathy Rajan, Prasath Babu"/>
    <x v="9"/>
    <x v="8"/>
    <s v="HR+lön/ToR 202102"/>
    <n v="220.76"/>
    <n v="0"/>
    <s v="0 TOM"/>
    <s v="x"/>
  </r>
  <r>
    <n v="612100005"/>
    <n v="202104"/>
    <n v="5513"/>
    <s v="Övriga resekostnader"/>
    <s v="V550020"/>
    <n v="8105262631"/>
    <s v="Revathy Rajan, Prasath Babu"/>
    <x v="9"/>
    <x v="8"/>
    <s v="HR+lön/ToR 202104"/>
    <n v="70"/>
    <n v="0"/>
    <s v="0 TOM"/>
    <s v="x"/>
  </r>
  <r>
    <n v="612100005"/>
    <n v="202104"/>
    <n v="5513"/>
    <s v="Övriga resekostnader"/>
    <s v="V550020"/>
    <n v="8105262631"/>
    <s v="Revathy Rajan, Prasath Babu"/>
    <x v="9"/>
    <x v="8"/>
    <s v="HR+lön/ToR 202104"/>
    <n v="50"/>
    <n v="0"/>
    <s v="0 TOM"/>
    <s v="x"/>
  </r>
  <r>
    <n v="612100016"/>
    <n v="202109"/>
    <n v="5513"/>
    <s v="Övriga resekostnader"/>
    <s v="V550020"/>
    <n v="8105262631"/>
    <s v="Revathy Rajan, Prasath Babu"/>
    <x v="9"/>
    <x v="8"/>
    <s v="HR+lön/ToR 202109"/>
    <n v="56"/>
    <n v="0"/>
    <s v="0 TOM"/>
    <s v="x"/>
  </r>
  <r>
    <n v="80163598"/>
    <n v="202110"/>
    <n v="5212"/>
    <s v="Service- och underhållsavtal, maskiner etc"/>
    <s v="V550001"/>
    <m/>
    <m/>
    <x v="10"/>
    <x v="10"/>
    <s v="Årlig service av  Discotom-2 och Accutom-5."/>
    <n v="21059"/>
    <n v="10042888"/>
    <s v="STRUERS A/S"/>
    <s v="x"/>
  </r>
  <r>
    <n v="80164248"/>
    <n v="202110"/>
    <n v="5212"/>
    <s v="Service- och underhållsavtal, maskiner etc"/>
    <s v="V550002"/>
    <m/>
    <m/>
    <x v="10"/>
    <x v="11"/>
    <s v="Service av CUT  Isomet5000."/>
    <n v="8284.9"/>
    <n v="10004770"/>
    <s v="MIKRON AB"/>
    <s v="x"/>
  </r>
  <r>
    <n v="80164575"/>
    <n v="202111"/>
    <n v="5212"/>
    <s v="Service- och underhållsavtal, maskiner etc"/>
    <s v="V550003"/>
    <m/>
    <m/>
    <x v="10"/>
    <x v="12"/>
    <s v="Årlig serviceavgift FIB-SEM 210201-220131"/>
    <n v="343195.32"/>
    <n v="10089038"/>
    <s v="FEI EUROPE B.V BRANSCH SWEDEN"/>
    <s v="x"/>
  </r>
  <r>
    <n v="80165818"/>
    <n v="202112"/>
    <n v="5212"/>
    <s v="Service- och underhållsavtal, maskiner etc"/>
    <s v="V550006"/>
    <m/>
    <m/>
    <x v="10"/>
    <x v="13"/>
    <s v="Service mikroskop"/>
    <n v="12554"/>
    <n v="10081833"/>
    <s v="MICROMEDIC AB"/>
    <s v="x"/>
  </r>
  <r>
    <n v="121001118"/>
    <n v="202104"/>
    <n v="5212"/>
    <s v="Service- och underhållsavtal, maskiner etc"/>
    <s v="V550016"/>
    <m/>
    <m/>
    <x v="10"/>
    <x v="0"/>
    <s v="Omf ver 80159708 Serviceavgift Jeol JSM-7800F V5500 --&gt; V550016"/>
    <n v="5216.34"/>
    <m/>
    <m/>
    <s v="x"/>
  </r>
  <r>
    <n v="80162477"/>
    <n v="202108"/>
    <n v="5561"/>
    <s v="Medlemsavgifter"/>
    <s v="V550016"/>
    <m/>
    <m/>
    <x v="10"/>
    <x v="0"/>
    <s v="Service JEOL 7800F SEM /Peter"/>
    <n v="71660"/>
    <n v="10003968"/>
    <s v="JEOL /SKANDINAVISKA/ AB"/>
    <s v="x"/>
  </r>
  <r>
    <n v="80165922"/>
    <n v="202112"/>
    <n v="5031"/>
    <s v="Reparation hyrda lokaler och byggnader"/>
    <s v="V5500"/>
    <m/>
    <m/>
    <x v="8"/>
    <x v="1"/>
    <s v="Flytt tryckluft &amp; inkoppling labbutrustning fuktavkännare L150"/>
    <n v="14198.48"/>
    <n v="99915650"/>
    <s v="AKADEMISKA HUS AB REGION STOCKHOLM"/>
    <s v="x"/>
  </r>
  <r>
    <n v="80166496"/>
    <n v="202112"/>
    <n v="5031"/>
    <s v="Reparation hyrda lokaler och byggnader"/>
    <s v="V5500"/>
    <m/>
    <m/>
    <x v="8"/>
    <x v="1"/>
    <s v="Montering av kemskåp Hultgren"/>
    <n v="16764.060000000001"/>
    <n v="99915650"/>
    <s v="AKADEMISKA HUS AB REGION STOCKHOLM"/>
    <s v="x"/>
  </r>
  <r>
    <n v="80162517"/>
    <n v="202108"/>
    <n v="5031"/>
    <s v="Reparation hyrda lokaler och byggnader"/>
    <s v="V5500"/>
    <m/>
    <m/>
    <x v="8"/>
    <x v="1"/>
    <s v="renovering"/>
    <n v="2824"/>
    <n v="10047462"/>
    <s v="BEJO ELEKTROMEKANISKA AB"/>
    <s v="x"/>
  </r>
  <r>
    <n v="80161376"/>
    <n v="202111"/>
    <n v="5211"/>
    <s v="Utförda reparationer och underhållsarbeten, maskiner etc"/>
    <s v="V5500"/>
    <m/>
    <m/>
    <x v="8"/>
    <x v="1"/>
    <s v="felsökning ich reparation av ett kylaggregat i L057 på 'bergs"/>
    <n v="46864.7"/>
    <n v="10010996"/>
    <s v="INDOOR ENERGY SERVICES SWEDEN AB"/>
    <s v="x"/>
  </r>
  <r>
    <n v="121001118"/>
    <n v="202104"/>
    <n v="5212"/>
    <s v="Service- och underhållsavtal, maskiner etc"/>
    <s v="V5500"/>
    <m/>
    <m/>
    <x v="2"/>
    <x v="6"/>
    <s v="Omf ver 80159708 Serviceavgift Jeol JSM-7800F V5500 --&gt; V550016"/>
    <n v="-5216.34"/>
    <m/>
    <m/>
    <s v="x"/>
  </r>
  <r>
    <n v="80159708"/>
    <n v="202102"/>
    <n v="5212"/>
    <s v="Service- och underhållsavtal, maskiner etc"/>
    <s v="V5500"/>
    <m/>
    <m/>
    <x v="2"/>
    <x v="6"/>
    <s v="Serviceavgift Jeol JSM-7800F"/>
    <n v="5216.34"/>
    <n v="10003968"/>
    <s v="JEOL /SKANDINAVISKA/ AB"/>
    <s v="x"/>
  </r>
  <r>
    <n v="121000029"/>
    <n v="202101"/>
    <n v="5218"/>
    <s v="Periodisering reparationer och underhåll, maskiner etc"/>
    <s v="V5500"/>
    <m/>
    <m/>
    <x v="2"/>
    <x v="6"/>
    <s v="Backning periodisering ThermoFisher ver 80156718, JAN 2021"/>
    <n v="27244.31"/>
    <m/>
    <m/>
    <s v="x"/>
  </r>
  <r>
    <n v="121001118"/>
    <n v="202104"/>
    <n v="5218"/>
    <s v="Periodisering reparationer och underhåll, maskiner etc"/>
    <s v="V5500"/>
    <m/>
    <m/>
    <x v="2"/>
    <x v="6"/>
    <s v="Omf ver 121000029 Backning periodisering ThermoFisher ver 80156718, JAN 2021 V5500 --&gt; V550003"/>
    <n v="-27244.31"/>
    <m/>
    <m/>
    <s v="x"/>
  </r>
  <r>
    <n v="80164057"/>
    <n v="202110"/>
    <n v="5532"/>
    <s v="PR, institutionell information etc"/>
    <s v="V5500"/>
    <m/>
    <m/>
    <x v="3"/>
    <x v="1"/>
    <s v="Gashyra"/>
    <n v="528"/>
    <n v="99376450"/>
    <s v="AIR LIQUIDE GAS AB"/>
    <s v="x"/>
  </r>
  <r>
    <n v="80161291"/>
    <n v="202105"/>
    <n v="5641"/>
    <s v="Datortillbehör, elkomponenter, verktyg mm"/>
    <s v="V5500"/>
    <m/>
    <m/>
    <x v="11"/>
    <x v="1"/>
    <s v="Elektropoleringsutrustning"/>
    <n v="2609.54"/>
    <n v="10097667"/>
    <s v="ELFA DISTRELEC AB / AVIDA FINANS AB (PUBL)"/>
    <m/>
  </r>
  <r>
    <n v="80163775"/>
    <n v="202109"/>
    <n v="5641"/>
    <s v="Datortillbehör, elkomponenter, verktyg mm"/>
    <s v="V5500"/>
    <m/>
    <m/>
    <x v="1"/>
    <x v="1"/>
    <s v="Generell lågspänningsvoltmeter, labb Keithly 181"/>
    <n v="13762.34"/>
    <n v="10099562"/>
    <s v="TESTWALL LTD"/>
    <m/>
  </r>
  <r>
    <n v="80160769"/>
    <n v="202103"/>
    <n v="5646"/>
    <s v="Övrigt verksamhetsmaterial"/>
    <s v="V5500"/>
    <m/>
    <m/>
    <x v="1"/>
    <x v="12"/>
    <s v="Skor till FIB-rum"/>
    <n v="1197"/>
    <n v="99815350"/>
    <s v="VWR INTERNATIONAL AB"/>
    <s v="x"/>
  </r>
  <r>
    <n v="80162480"/>
    <n v="202107"/>
    <n v="5646"/>
    <s v="Övrigt verksamhetsmaterial"/>
    <s v="V5500"/>
    <m/>
    <m/>
    <x v="12"/>
    <x v="1"/>
    <s v="ultgren-skylt inomhus"/>
    <n v="12170.5"/>
    <n v="10082418"/>
    <s v="SKYLTBOLAGET I NYKVARN AB"/>
    <m/>
  </r>
  <r>
    <n v="121000033"/>
    <n v="202101"/>
    <n v="5769"/>
    <s v="Internfakturerade telekostnader"/>
    <s v="V5500"/>
    <m/>
    <m/>
    <x v="13"/>
    <x v="1"/>
    <s v="Teledeb 202012"/>
    <n v="5977.48"/>
    <m/>
    <m/>
    <s v="x"/>
  </r>
  <r>
    <n v="121000121"/>
    <n v="202102"/>
    <n v="5769"/>
    <s v="Internfakturerade telekostnader"/>
    <s v="V5500"/>
    <m/>
    <m/>
    <x v="13"/>
    <x v="1"/>
    <s v="Teledeb 202101"/>
    <n v="6000.79"/>
    <m/>
    <m/>
    <s v="x"/>
  </r>
  <r>
    <n v="121000468"/>
    <n v="202103"/>
    <n v="5769"/>
    <s v="Internfakturerade telekostnader"/>
    <s v="V5500"/>
    <m/>
    <m/>
    <x v="13"/>
    <x v="1"/>
    <s v="Teledeb 202102"/>
    <n v="830.42"/>
    <m/>
    <m/>
    <s v="x"/>
  </r>
  <r>
    <n v="121000842"/>
    <n v="202104"/>
    <n v="5769"/>
    <s v="Internfakturerade telekostnader"/>
    <s v="V5500"/>
    <m/>
    <m/>
    <x v="13"/>
    <x v="1"/>
    <s v="Teledeb 202103"/>
    <n v="800.31"/>
    <m/>
    <m/>
    <s v="x"/>
  </r>
  <r>
    <n v="121001201"/>
    <n v="202105"/>
    <n v="5769"/>
    <s v="Internfakturerade telekostnader"/>
    <s v="V5500"/>
    <m/>
    <m/>
    <x v="13"/>
    <x v="1"/>
    <s v="Teledeb 202104"/>
    <n v="760.77"/>
    <m/>
    <m/>
    <s v="x"/>
  </r>
  <r>
    <n v="121001581"/>
    <n v="202106"/>
    <n v="5769"/>
    <s v="Internfakturerade telekostnader"/>
    <s v="V5500"/>
    <m/>
    <m/>
    <x v="13"/>
    <x v="1"/>
    <s v="Teledeb 202105"/>
    <n v="707.75"/>
    <m/>
    <m/>
    <s v="x"/>
  </r>
  <r>
    <n v="121002363"/>
    <n v="202109"/>
    <n v="5769"/>
    <s v="Internfakturerade telekostnader"/>
    <s v="V5500"/>
    <m/>
    <m/>
    <x v="13"/>
    <x v="1"/>
    <s v="Teledeb 202106"/>
    <n v="723.12"/>
    <m/>
    <m/>
    <s v="x"/>
  </r>
  <r>
    <n v="121002364"/>
    <n v="202109"/>
    <n v="5769"/>
    <s v="Internfakturerade telekostnader"/>
    <s v="V5500"/>
    <m/>
    <m/>
    <x v="13"/>
    <x v="1"/>
    <s v="Teledeb 202107"/>
    <n v="762.99"/>
    <m/>
    <m/>
    <s v="x"/>
  </r>
  <r>
    <n v="121002365"/>
    <n v="202109"/>
    <n v="5769"/>
    <s v="Internfakturerade telekostnader"/>
    <s v="V5500"/>
    <m/>
    <m/>
    <x v="13"/>
    <x v="1"/>
    <s v="Teledeb 202108"/>
    <n v="717.77"/>
    <m/>
    <m/>
    <s v="x"/>
  </r>
  <r>
    <n v="121002781"/>
    <n v="202110"/>
    <n v="5769"/>
    <s v="Internfakturerade telekostnader"/>
    <s v="V5500"/>
    <m/>
    <m/>
    <x v="13"/>
    <x v="1"/>
    <s v="Teledeb 202109"/>
    <n v="746.56"/>
    <m/>
    <m/>
    <s v="x"/>
  </r>
  <r>
    <n v="121003206"/>
    <n v="202111"/>
    <n v="5769"/>
    <s v="Internfakturerade telekostnader"/>
    <s v="V5500"/>
    <m/>
    <m/>
    <x v="13"/>
    <x v="1"/>
    <s v="Teledeb 202110"/>
    <n v="790.14"/>
    <m/>
    <m/>
    <s v="x"/>
  </r>
  <r>
    <n v="121003571"/>
    <n v="202112"/>
    <n v="5769"/>
    <s v="Internfakturerade telekostnader"/>
    <s v="V5500"/>
    <m/>
    <m/>
    <x v="13"/>
    <x v="1"/>
    <s v="Teledeb 202111"/>
    <n v="735.52"/>
    <m/>
    <m/>
    <s v="x"/>
  </r>
  <r>
    <n v="80164002"/>
    <n v="202110"/>
    <n v="5923"/>
    <s v="Hyra/leasing övrigt"/>
    <s v="V5500"/>
    <m/>
    <m/>
    <x v="1"/>
    <x v="1"/>
    <s v="Hyra/tvätt rockar &amp; handdukar labb"/>
    <n v="2077.69"/>
    <n v="99417150"/>
    <s v="BERENDSEN TEXTIL SERVICE AB"/>
    <m/>
  </r>
  <r>
    <n v="80161993"/>
    <n v="202106"/>
    <n v="5932"/>
    <s v="Övriga tjänster"/>
    <s v="V5500"/>
    <m/>
    <m/>
    <x v="12"/>
    <x v="1"/>
    <s v="Flytt av gasskåp in i labb L057"/>
    <n v="3642.5"/>
    <n v="99516050"/>
    <s v="ETERNE AB"/>
    <m/>
  </r>
  <r>
    <n v="80160636"/>
    <n v="202103"/>
    <n v="8282"/>
    <s v="Övriga finansiella kostnader, icke-statliga"/>
    <s v="V5500"/>
    <m/>
    <m/>
    <x v="14"/>
    <x v="1"/>
    <s v="Förseningsavgift ver 80159612"/>
    <n v="467"/>
    <n v="10071030"/>
    <s v="SVEA INKASSO AB"/>
    <s v="x"/>
  </r>
  <r>
    <n v="121003585"/>
    <n v="202112"/>
    <n v="50991"/>
    <s v="Fördelade lokalkostnader till projekt"/>
    <s v="V5500"/>
    <m/>
    <m/>
    <x v="12"/>
    <x v="1"/>
    <s v="Justering av lokalkostnader MSE 202101-202111"/>
    <n v="137633"/>
    <m/>
    <m/>
    <s v="x"/>
  </r>
  <r>
    <n v="121003907"/>
    <n v="202112"/>
    <n v="50991"/>
    <s v="Fördelade lokalkostnader till projekt"/>
    <s v="V5500"/>
    <m/>
    <m/>
    <x v="12"/>
    <x v="1"/>
    <s v="Justering av lokalkostnader MSE 202101-202112"/>
    <n v="12512"/>
    <m/>
    <m/>
    <s v="x"/>
  </r>
  <r>
    <n v="121002799"/>
    <n v="202110"/>
    <n v="50991"/>
    <s v="Fördelade lokalkostnader till projekt"/>
    <s v="V5500"/>
    <m/>
    <m/>
    <x v="12"/>
    <x v="1"/>
    <s v="Korr vr 121000009 Manuell fördelning fasta lokalkostnader 202101 V5000 --&gt; V5500"/>
    <n v="70890"/>
    <m/>
    <m/>
    <s v="x"/>
  </r>
  <r>
    <n v="121002799"/>
    <n v="202110"/>
    <n v="50991"/>
    <s v="Fördelade lokalkostnader till projekt"/>
    <s v="V5500"/>
    <m/>
    <m/>
    <x v="12"/>
    <x v="1"/>
    <s v="Korr vr 121000412 Manuell fördelning fasta lokalkostnader 202102 V5000 --&gt; V5500"/>
    <n v="70890"/>
    <m/>
    <m/>
    <s v="x"/>
  </r>
  <r>
    <n v="121002799"/>
    <n v="202110"/>
    <n v="50991"/>
    <s v="Fördelade lokalkostnader till projekt"/>
    <s v="V5500"/>
    <m/>
    <m/>
    <x v="12"/>
    <x v="1"/>
    <s v="Korr vr 121000503 Manuell fördelning fasta lokalkostnader 202103 V5000 --&gt; V5500"/>
    <n v="70890"/>
    <m/>
    <m/>
    <s v="x"/>
  </r>
  <r>
    <n v="121002799"/>
    <n v="202110"/>
    <n v="50991"/>
    <s v="Fördelade lokalkostnader till projekt"/>
    <s v="V5500"/>
    <m/>
    <m/>
    <x v="12"/>
    <x v="1"/>
    <s v="Korr vr 121000965 Manuell fördelning fasta lokalkostnader 202104 V5000 --&gt; V5500"/>
    <n v="70890"/>
    <m/>
    <m/>
    <s v="x"/>
  </r>
  <r>
    <n v="121002799"/>
    <n v="202110"/>
    <n v="50991"/>
    <s v="Fördelade lokalkostnader till projekt"/>
    <s v="V5500"/>
    <m/>
    <m/>
    <x v="12"/>
    <x v="1"/>
    <s v="Korr vr 121001266 Manuell fördelning fasta lokalkostnader 202105 V5000 --&gt; V5500"/>
    <n v="70890"/>
    <m/>
    <m/>
    <s v="x"/>
  </r>
  <r>
    <n v="121002799"/>
    <n v="202110"/>
    <n v="50991"/>
    <s v="Fördelade lokalkostnader till projekt"/>
    <s v="V5500"/>
    <m/>
    <m/>
    <x v="12"/>
    <x v="1"/>
    <s v="Korr vr 121001700 Manuell fördelning fasta lokalkostnader 202106 V5000 --&gt; V5500"/>
    <n v="70890"/>
    <m/>
    <m/>
    <s v="x"/>
  </r>
  <r>
    <n v="121002799"/>
    <n v="202110"/>
    <n v="50991"/>
    <s v="Fördelade lokalkostnader till projekt"/>
    <s v="V5500"/>
    <m/>
    <m/>
    <x v="12"/>
    <x v="1"/>
    <s v="Korr vr 121002236 Manuell fördelning fasta lokalkostnader 202107 V5000 --&gt; V5500"/>
    <n v="70890"/>
    <m/>
    <m/>
    <s v="x"/>
  </r>
  <r>
    <n v="121002799"/>
    <n v="202110"/>
    <n v="50991"/>
    <s v="Fördelade lokalkostnader till projekt"/>
    <s v="V5500"/>
    <m/>
    <m/>
    <x v="12"/>
    <x v="1"/>
    <s v="Korr vr 121002236 Manuell fördelning fasta lokalkostnader 202108 V5000 --&gt; V5500"/>
    <n v="70890"/>
    <m/>
    <m/>
    <s v="x"/>
  </r>
  <r>
    <n v="121002799"/>
    <n v="202110"/>
    <n v="50991"/>
    <s v="Fördelade lokalkostnader till projekt"/>
    <s v="V5500"/>
    <m/>
    <m/>
    <x v="12"/>
    <x v="1"/>
    <s v="Korr vr 121002468 Manuell fördelning fasta lokalkostnader 202109 V5000 --&gt; V5500"/>
    <n v="70890"/>
    <m/>
    <m/>
    <s v="x"/>
  </r>
  <r>
    <n v="121002891"/>
    <n v="202110"/>
    <n v="50991"/>
    <s v="Fördelade lokalkostnader till projekt"/>
    <s v="V5500"/>
    <m/>
    <m/>
    <x v="12"/>
    <x v="1"/>
    <s v="Manuell fördelning fasta lokalkostnader 202110"/>
    <n v="70890"/>
    <m/>
    <m/>
    <s v="x"/>
  </r>
  <r>
    <n v="121003492"/>
    <n v="202111"/>
    <n v="50991"/>
    <s v="Fördelade lokalkostnader till projekt"/>
    <s v="V5500"/>
    <m/>
    <m/>
    <x v="12"/>
    <x v="1"/>
    <s v="Manuell fördelning fasta lokalkostnader 202111"/>
    <n v="70890"/>
    <m/>
    <m/>
    <s v="x"/>
  </r>
  <r>
    <n v="121003783"/>
    <n v="202112"/>
    <n v="50991"/>
    <s v="Fördelade lokalkostnader till projekt"/>
    <s v="V5500"/>
    <m/>
    <m/>
    <x v="12"/>
    <x v="1"/>
    <s v="Manuell fördelning fasta lokalkostnader 202112"/>
    <n v="70890"/>
    <m/>
    <m/>
    <s v="x"/>
  </r>
  <r>
    <n v="622100824"/>
    <n v="202104"/>
    <n v="61091"/>
    <s v="Täckningsbidrag KTH gem kost (TBK)"/>
    <s v="V5500"/>
    <m/>
    <m/>
    <x v="15"/>
    <x v="1"/>
    <s v="CANCELLED"/>
    <n v="-3838.97"/>
    <m/>
    <m/>
    <s v="x"/>
  </r>
  <r>
    <n v="622100320"/>
    <n v="202101"/>
    <n v="61091"/>
    <s v="Täckningsbidrag KTH gem kost (TBK)"/>
    <s v="V5500"/>
    <m/>
    <m/>
    <x v="15"/>
    <x v="1"/>
    <s v="M020:MV* Trigg Täckningsbidrag FO"/>
    <n v="3838.97"/>
    <m/>
    <m/>
    <s v="x"/>
  </r>
  <r>
    <n v="622100324"/>
    <n v="202102"/>
    <n v="61091"/>
    <s v="Täckningsbidrag KTH gem kost (TBK)"/>
    <s v="V5500"/>
    <m/>
    <m/>
    <x v="15"/>
    <x v="1"/>
    <s v="M020:MV* Trigg Täckningsbidrag FO"/>
    <n v="3838.97"/>
    <m/>
    <m/>
    <s v="x"/>
  </r>
  <r>
    <n v="622100594"/>
    <n v="202103"/>
    <n v="61091"/>
    <s v="Täckningsbidrag KTH gem kost (TBK)"/>
    <s v="V5500"/>
    <m/>
    <m/>
    <x v="15"/>
    <x v="1"/>
    <s v="M020:MV* Trigg Täckningsbidrag FO"/>
    <n v="3838.97"/>
    <m/>
    <m/>
    <s v="x"/>
  </r>
  <r>
    <n v="622100824"/>
    <n v="202104"/>
    <n v="61091"/>
    <s v="Täckningsbidrag KTH gem kost (TBK)"/>
    <s v="V5500"/>
    <m/>
    <m/>
    <x v="15"/>
    <x v="1"/>
    <s v="M020:MV* Trigg Täckningsbidrag FO"/>
    <n v="3838.97"/>
    <m/>
    <m/>
    <s v="x"/>
  </r>
  <r>
    <n v="622100822"/>
    <n v="202104"/>
    <n v="61091"/>
    <s v="Täckningsbidrag KTH gem kost (TBK)"/>
    <s v="V5500"/>
    <m/>
    <m/>
    <x v="15"/>
    <x v="1"/>
    <s v="M020:MV* Trigg Täckningsbidrag FO"/>
    <n v="3838.97"/>
    <m/>
    <m/>
    <s v="x"/>
  </r>
  <r>
    <n v="622101045"/>
    <n v="202105"/>
    <n v="61091"/>
    <s v="Täckningsbidrag KTH gem kost (TBK)"/>
    <s v="V5500"/>
    <m/>
    <m/>
    <x v="15"/>
    <x v="1"/>
    <s v="M020:MV* Trigg Täckningsbidrag FO"/>
    <n v="3838.97"/>
    <m/>
    <m/>
    <s v="x"/>
  </r>
  <r>
    <n v="622101279"/>
    <n v="202106"/>
    <n v="61091"/>
    <s v="Täckningsbidrag KTH gem kost (TBK)"/>
    <s v="V5500"/>
    <m/>
    <m/>
    <x v="15"/>
    <x v="1"/>
    <s v="M020:MV* Trigg Täckningsbidrag FO"/>
    <n v="7801.61"/>
    <m/>
    <m/>
    <s v="x"/>
  </r>
  <r>
    <n v="622101624"/>
    <n v="202107"/>
    <n v="61091"/>
    <s v="Täckningsbidrag KTH gem kost (TBK)"/>
    <s v="V5500"/>
    <m/>
    <m/>
    <x v="15"/>
    <x v="1"/>
    <s v="M020:MV* Trigg Täckningsbidrag FO"/>
    <n v="4271.9399999999996"/>
    <m/>
    <m/>
    <s v="x"/>
  </r>
  <r>
    <n v="622101644"/>
    <n v="202108"/>
    <n v="61091"/>
    <s v="Täckningsbidrag KTH gem kost (TBK)"/>
    <s v="V5500"/>
    <m/>
    <m/>
    <x v="15"/>
    <x v="1"/>
    <s v="M020:MV* Trigg Täckningsbidrag FO"/>
    <n v="19650.93"/>
    <m/>
    <m/>
    <s v="x"/>
  </r>
  <r>
    <n v="622101895"/>
    <n v="202109"/>
    <n v="61091"/>
    <s v="Täckningsbidrag KTH gem kost (TBK)"/>
    <s v="V5500"/>
    <m/>
    <m/>
    <x v="15"/>
    <x v="1"/>
    <s v="M020:MV* Trigg Täckningsbidrag FO"/>
    <n v="11961.44"/>
    <m/>
    <m/>
    <s v="x"/>
  </r>
  <r>
    <n v="622102149"/>
    <n v="202110"/>
    <n v="61091"/>
    <s v="Täckningsbidrag KTH gem kost (TBK)"/>
    <s v="V5500"/>
    <m/>
    <m/>
    <x v="15"/>
    <x v="1"/>
    <s v="M020:MV* Trigg Täckningsbidrag FO"/>
    <n v="11961.44"/>
    <m/>
    <m/>
    <s v="x"/>
  </r>
  <r>
    <n v="622102409"/>
    <n v="202111"/>
    <n v="61091"/>
    <s v="Täckningsbidrag KTH gem kost (TBK)"/>
    <s v="V5500"/>
    <m/>
    <m/>
    <x v="15"/>
    <x v="1"/>
    <s v="M020:MV* Trigg Täckningsbidrag FO"/>
    <n v="11961.44"/>
    <m/>
    <m/>
    <s v="x"/>
  </r>
  <r>
    <n v="622102679"/>
    <n v="202112"/>
    <n v="61091"/>
    <s v="Täckningsbidrag KTH gem kost (TBK)"/>
    <s v="V5500"/>
    <m/>
    <m/>
    <x v="15"/>
    <x v="1"/>
    <s v="M020:MV* Trigg Täckningsbidrag FO"/>
    <n v="-59807.18"/>
    <m/>
    <m/>
    <s v="x"/>
  </r>
  <r>
    <n v="622100824"/>
    <n v="202104"/>
    <n v="61092"/>
    <s v="Täckningsbidrag Skol gem kost (TBS)"/>
    <s v="V5500"/>
    <m/>
    <m/>
    <x v="15"/>
    <x v="1"/>
    <s v="CANCELLED"/>
    <n v="-2587.5700000000002"/>
    <m/>
    <m/>
    <s v="x"/>
  </r>
  <r>
    <n v="622100320"/>
    <n v="202101"/>
    <n v="61092"/>
    <s v="Täckningsbidrag Skol gem kost (TBS)"/>
    <s v="V5500"/>
    <m/>
    <m/>
    <x v="15"/>
    <x v="1"/>
    <s v="M020:MV* Trigg Täckningsbidrag FO"/>
    <n v="2587.5700000000002"/>
    <m/>
    <m/>
    <s v="x"/>
  </r>
  <r>
    <n v="622100324"/>
    <n v="202102"/>
    <n v="61092"/>
    <s v="Täckningsbidrag Skol gem kost (TBS)"/>
    <s v="V5500"/>
    <m/>
    <m/>
    <x v="15"/>
    <x v="1"/>
    <s v="M020:MV* Trigg Täckningsbidrag FO"/>
    <n v="2587.5700000000002"/>
    <m/>
    <m/>
    <s v="x"/>
  </r>
  <r>
    <n v="622100594"/>
    <n v="202103"/>
    <n v="61092"/>
    <s v="Täckningsbidrag Skol gem kost (TBS)"/>
    <s v="V5500"/>
    <m/>
    <m/>
    <x v="15"/>
    <x v="1"/>
    <s v="M020:MV* Trigg Täckningsbidrag FO"/>
    <n v="2587.5700000000002"/>
    <m/>
    <m/>
    <s v="x"/>
  </r>
  <r>
    <n v="622100824"/>
    <n v="202104"/>
    <n v="61092"/>
    <s v="Täckningsbidrag Skol gem kost (TBS)"/>
    <s v="V5500"/>
    <m/>
    <m/>
    <x v="15"/>
    <x v="1"/>
    <s v="M020:MV* Trigg Täckningsbidrag FO"/>
    <n v="2587.5700000000002"/>
    <m/>
    <m/>
    <s v="x"/>
  </r>
  <r>
    <n v="622100822"/>
    <n v="202104"/>
    <n v="61092"/>
    <s v="Täckningsbidrag Skol gem kost (TBS)"/>
    <s v="V5500"/>
    <m/>
    <m/>
    <x v="15"/>
    <x v="1"/>
    <s v="M020:MV* Trigg Täckningsbidrag FO"/>
    <n v="2587.5700000000002"/>
    <m/>
    <m/>
    <s v="x"/>
  </r>
  <r>
    <n v="622101045"/>
    <n v="202105"/>
    <n v="61092"/>
    <s v="Täckningsbidrag Skol gem kost (TBS)"/>
    <s v="V5500"/>
    <m/>
    <m/>
    <x v="15"/>
    <x v="1"/>
    <s v="M020:MV* Trigg Täckningsbidrag FO"/>
    <n v="2587.5700000000002"/>
    <m/>
    <m/>
    <s v="x"/>
  </r>
  <r>
    <n v="622101279"/>
    <n v="202106"/>
    <n v="61092"/>
    <s v="Täckningsbidrag Skol gem kost (TBS)"/>
    <s v="V5500"/>
    <m/>
    <m/>
    <x v="15"/>
    <x v="1"/>
    <s v="M020:MV* Trigg Täckningsbidrag FO"/>
    <n v="5258.49"/>
    <m/>
    <m/>
    <s v="x"/>
  </r>
  <r>
    <n v="622101624"/>
    <n v="202107"/>
    <n v="61092"/>
    <s v="Täckningsbidrag Skol gem kost (TBS)"/>
    <s v="V5500"/>
    <m/>
    <m/>
    <x v="15"/>
    <x v="1"/>
    <s v="M020:MV* Trigg Täckningsbidrag FO"/>
    <n v="2879.4"/>
    <m/>
    <m/>
    <s v="x"/>
  </r>
  <r>
    <n v="622101644"/>
    <n v="202108"/>
    <n v="61092"/>
    <s v="Täckningsbidrag Skol gem kost (TBS)"/>
    <s v="V5500"/>
    <m/>
    <m/>
    <x v="15"/>
    <x v="1"/>
    <s v="M020:MV* Trigg Täckningsbidrag FO"/>
    <n v="13245.25"/>
    <m/>
    <m/>
    <s v="x"/>
  </r>
  <r>
    <n v="622101895"/>
    <n v="202109"/>
    <n v="61092"/>
    <s v="Täckningsbidrag Skol gem kost (TBS)"/>
    <s v="V5500"/>
    <m/>
    <m/>
    <x v="15"/>
    <x v="1"/>
    <s v="M020:MV* Trigg Täckningsbidrag FO"/>
    <n v="8062.32"/>
    <m/>
    <m/>
    <s v="x"/>
  </r>
  <r>
    <n v="622102149"/>
    <n v="202110"/>
    <n v="61092"/>
    <s v="Täckningsbidrag Skol gem kost (TBS)"/>
    <s v="V5500"/>
    <m/>
    <m/>
    <x v="15"/>
    <x v="1"/>
    <s v="M020:MV* Trigg Täckningsbidrag FO"/>
    <n v="8062.32"/>
    <m/>
    <m/>
    <s v="x"/>
  </r>
  <r>
    <n v="622102409"/>
    <n v="202111"/>
    <n v="61092"/>
    <s v="Täckningsbidrag Skol gem kost (TBS)"/>
    <s v="V5500"/>
    <m/>
    <m/>
    <x v="15"/>
    <x v="1"/>
    <s v="M020:MV* Trigg Täckningsbidrag FO"/>
    <n v="8062.32"/>
    <m/>
    <m/>
    <s v="x"/>
  </r>
  <r>
    <n v="622102679"/>
    <n v="202112"/>
    <n v="61092"/>
    <s v="Täckningsbidrag Skol gem kost (TBS)"/>
    <s v="V5500"/>
    <m/>
    <m/>
    <x v="15"/>
    <x v="1"/>
    <s v="M020:MV* Trigg Täckningsbidrag FO"/>
    <n v="-40311.620000000003"/>
    <m/>
    <m/>
    <s v="x"/>
  </r>
  <r>
    <n v="622100824"/>
    <n v="202104"/>
    <n v="61093"/>
    <s v="Täckningsbidrag Avd gem kost (TBA)"/>
    <s v="V5500"/>
    <m/>
    <m/>
    <x v="15"/>
    <x v="1"/>
    <s v="CANCELLED"/>
    <n v="-889.24"/>
    <m/>
    <m/>
    <s v="x"/>
  </r>
  <r>
    <n v="622100320"/>
    <n v="202101"/>
    <n v="61093"/>
    <s v="Täckningsbidrag Avd gem kost (TBA)"/>
    <s v="V5500"/>
    <m/>
    <m/>
    <x v="15"/>
    <x v="1"/>
    <s v="M020:MV* Trigg Täckningsbidrag FO"/>
    <n v="889.24"/>
    <m/>
    <m/>
    <s v="x"/>
  </r>
  <r>
    <n v="622100324"/>
    <n v="202102"/>
    <n v="61093"/>
    <s v="Täckningsbidrag Avd gem kost (TBA)"/>
    <s v="V5500"/>
    <m/>
    <m/>
    <x v="15"/>
    <x v="1"/>
    <s v="M020:MV* Trigg Täckningsbidrag FO"/>
    <n v="889.24"/>
    <m/>
    <m/>
    <s v="x"/>
  </r>
  <r>
    <n v="622100594"/>
    <n v="202103"/>
    <n v="61093"/>
    <s v="Täckningsbidrag Avd gem kost (TBA)"/>
    <s v="V5500"/>
    <m/>
    <m/>
    <x v="15"/>
    <x v="1"/>
    <s v="M020:MV* Trigg Täckningsbidrag FO"/>
    <n v="889.24"/>
    <m/>
    <m/>
    <s v="x"/>
  </r>
  <r>
    <n v="622100824"/>
    <n v="202104"/>
    <n v="61093"/>
    <s v="Täckningsbidrag Avd gem kost (TBA)"/>
    <s v="V5500"/>
    <m/>
    <m/>
    <x v="15"/>
    <x v="1"/>
    <s v="M020:MV* Trigg Täckningsbidrag FO"/>
    <n v="889.24"/>
    <m/>
    <m/>
    <s v="x"/>
  </r>
  <r>
    <n v="622100822"/>
    <n v="202104"/>
    <n v="61093"/>
    <s v="Täckningsbidrag Avd gem kost (TBA)"/>
    <s v="V5500"/>
    <m/>
    <m/>
    <x v="15"/>
    <x v="1"/>
    <s v="M020:MV* Trigg Täckningsbidrag FO"/>
    <n v="889.24"/>
    <m/>
    <m/>
    <s v="x"/>
  </r>
  <r>
    <n v="622101045"/>
    <n v="202105"/>
    <n v="61093"/>
    <s v="Täckningsbidrag Avd gem kost (TBA)"/>
    <s v="V5500"/>
    <m/>
    <m/>
    <x v="15"/>
    <x v="1"/>
    <s v="M020:MV* Trigg Täckningsbidrag FO"/>
    <n v="889.24"/>
    <m/>
    <m/>
    <s v="x"/>
  </r>
  <r>
    <n v="622101279"/>
    <n v="202106"/>
    <n v="61093"/>
    <s v="Täckningsbidrag Avd gem kost (TBA)"/>
    <s v="V5500"/>
    <m/>
    <m/>
    <x v="15"/>
    <x v="1"/>
    <s v="M020:MV* Trigg Täckningsbidrag FO"/>
    <n v="1807.12"/>
    <m/>
    <m/>
    <s v="x"/>
  </r>
  <r>
    <n v="622101624"/>
    <n v="202107"/>
    <n v="61093"/>
    <s v="Täckningsbidrag Avd gem kost (TBA)"/>
    <s v="V5500"/>
    <m/>
    <m/>
    <x v="15"/>
    <x v="1"/>
    <s v="M020:MV* Trigg Täckningsbidrag FO"/>
    <n v="989.53"/>
    <m/>
    <m/>
    <s v="x"/>
  </r>
  <r>
    <n v="622101644"/>
    <n v="202108"/>
    <n v="61093"/>
    <s v="Täckningsbidrag Avd gem kost (TBA)"/>
    <s v="V5500"/>
    <m/>
    <m/>
    <x v="15"/>
    <x v="1"/>
    <s v="M020:MV* Trigg Täckningsbidrag FO"/>
    <n v="4551.82"/>
    <m/>
    <m/>
    <s v="x"/>
  </r>
  <r>
    <n v="622101895"/>
    <n v="202109"/>
    <n v="61093"/>
    <s v="Täckningsbidrag Avd gem kost (TBA)"/>
    <s v="V5500"/>
    <m/>
    <m/>
    <x v="15"/>
    <x v="1"/>
    <s v="M020:MV* Trigg Täckningsbidrag FO"/>
    <n v="2770.67"/>
    <m/>
    <m/>
    <s v="x"/>
  </r>
  <r>
    <n v="622102149"/>
    <n v="202110"/>
    <n v="61093"/>
    <s v="Täckningsbidrag Avd gem kost (TBA)"/>
    <s v="V5500"/>
    <m/>
    <m/>
    <x v="15"/>
    <x v="1"/>
    <s v="M020:MV* Trigg Täckningsbidrag FO"/>
    <n v="2770.67"/>
    <m/>
    <m/>
    <s v="x"/>
  </r>
  <r>
    <n v="622102409"/>
    <n v="202111"/>
    <n v="61093"/>
    <s v="Täckningsbidrag Avd gem kost (TBA)"/>
    <s v="V5500"/>
    <m/>
    <m/>
    <x v="15"/>
    <x v="1"/>
    <s v="M020:MV* Trigg Täckningsbidrag FO"/>
    <n v="2770.67"/>
    <m/>
    <m/>
    <s v="x"/>
  </r>
  <r>
    <n v="622102679"/>
    <n v="202112"/>
    <n v="61093"/>
    <s v="Täckningsbidrag Avd gem kost (TBA)"/>
    <s v="V5500"/>
    <m/>
    <m/>
    <x v="15"/>
    <x v="1"/>
    <s v="M020:MV* Trigg Täckningsbidrag FO"/>
    <n v="-13853.37"/>
    <m/>
    <m/>
    <s v="x"/>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ell1" cacheId="0" applyNumberFormats="0" applyBorderFormats="0" applyFontFormats="0" applyPatternFormats="0" applyAlignmentFormats="0" applyWidthHeightFormats="1" dataCaption="Värden" updatedVersion="6" minRefreshableVersion="3" useAutoFormatting="1" itemPrintTitles="1" createdVersion="6" indent="0" outline="1" outlineData="1" multipleFieldFilters="0">
  <location ref="A3:B50" firstHeaderRow="1" firstDataRow="1" firstDataCol="1"/>
  <pivotFields count="14">
    <pivotField showAll="0"/>
    <pivotField showAll="0"/>
    <pivotField showAll="0"/>
    <pivotField showAll="0"/>
    <pivotField showAll="0"/>
    <pivotField showAll="0"/>
    <pivotField showAll="0"/>
    <pivotField axis="axisRow" showAll="0">
      <items count="17">
        <item x="0"/>
        <item x="2"/>
        <item x="14"/>
        <item x="1"/>
        <item x="3"/>
        <item x="4"/>
        <item x="5"/>
        <item x="12"/>
        <item x="6"/>
        <item x="7"/>
        <item x="15"/>
        <item x="8"/>
        <item x="9"/>
        <item x="10"/>
        <item x="13"/>
        <item x="11"/>
        <item t="default"/>
      </items>
    </pivotField>
    <pivotField axis="axisRow" showAll="0">
      <items count="16">
        <item x="5"/>
        <item x="10"/>
        <item x="11"/>
        <item x="2"/>
        <item x="0"/>
        <item x="12"/>
        <item x="3"/>
        <item x="1"/>
        <item x="13"/>
        <item x="7"/>
        <item m="1" x="14"/>
        <item x="8"/>
        <item x="4"/>
        <item x="9"/>
        <item x="6"/>
        <item t="default"/>
      </items>
    </pivotField>
    <pivotField showAll="0"/>
    <pivotField dataField="1" numFmtId="164" showAll="0"/>
    <pivotField showAll="0"/>
    <pivotField showAll="0"/>
    <pivotField showAll="0"/>
  </pivotFields>
  <rowFields count="2">
    <field x="8"/>
    <field x="7"/>
  </rowFields>
  <rowItems count="47">
    <i>
      <x/>
    </i>
    <i r="1">
      <x v="3"/>
    </i>
    <i>
      <x v="1"/>
    </i>
    <i r="1">
      <x v="13"/>
    </i>
    <i>
      <x v="2"/>
    </i>
    <i r="1">
      <x v="13"/>
    </i>
    <i>
      <x v="3"/>
    </i>
    <i r="1">
      <x/>
    </i>
    <i>
      <x v="4"/>
    </i>
    <i r="1">
      <x/>
    </i>
    <i r="1">
      <x v="11"/>
    </i>
    <i r="1">
      <x v="13"/>
    </i>
    <i>
      <x v="5"/>
    </i>
    <i r="1">
      <x v="3"/>
    </i>
    <i r="1">
      <x v="13"/>
    </i>
    <i>
      <x v="6"/>
    </i>
    <i r="1">
      <x/>
    </i>
    <i>
      <x v="7"/>
    </i>
    <i r="1">
      <x/>
    </i>
    <i r="1">
      <x v="2"/>
    </i>
    <i r="1">
      <x v="3"/>
    </i>
    <i r="1">
      <x v="4"/>
    </i>
    <i r="1">
      <x v="5"/>
    </i>
    <i r="1">
      <x v="7"/>
    </i>
    <i r="1">
      <x v="8"/>
    </i>
    <i r="1">
      <x v="9"/>
    </i>
    <i r="1">
      <x v="10"/>
    </i>
    <i r="1">
      <x v="11"/>
    </i>
    <i r="1">
      <x v="12"/>
    </i>
    <i r="1">
      <x v="14"/>
    </i>
    <i r="1">
      <x v="15"/>
    </i>
    <i>
      <x v="8"/>
    </i>
    <i r="1">
      <x v="13"/>
    </i>
    <i>
      <x v="9"/>
    </i>
    <i r="1">
      <x v="4"/>
    </i>
    <i>
      <x v="11"/>
    </i>
    <i r="1">
      <x v="6"/>
    </i>
    <i r="1">
      <x v="12"/>
    </i>
    <i>
      <x v="12"/>
    </i>
    <i r="1">
      <x v="3"/>
    </i>
    <i r="1">
      <x v="4"/>
    </i>
    <i r="1">
      <x v="11"/>
    </i>
    <i>
      <x v="13"/>
    </i>
    <i r="1">
      <x v="11"/>
    </i>
    <i>
      <x v="14"/>
    </i>
    <i r="1">
      <x v="1"/>
    </i>
    <i t="grand">
      <x/>
    </i>
  </rowItems>
  <colItems count="1">
    <i/>
  </colItems>
  <dataFields count="1">
    <dataField name="Summa av Belopp" fld="10" baseField="0" baseItem="0"/>
  </dataFields>
  <formats count="64">
    <format dxfId="88">
      <pivotArea collapsedLevelsAreSubtotals="1" fieldPosition="0">
        <references count="2">
          <reference field="7" count="1">
            <x v="7"/>
          </reference>
          <reference field="8" count="1" selected="0">
            <x v="7"/>
          </reference>
        </references>
      </pivotArea>
    </format>
    <format dxfId="87">
      <pivotArea collapsedLevelsAreSubtotals="1" fieldPosition="0">
        <references count="2">
          <reference field="7" count="1">
            <x v="4"/>
          </reference>
          <reference field="8" count="1" selected="0">
            <x v="7"/>
          </reference>
        </references>
      </pivotArea>
    </format>
    <format dxfId="86">
      <pivotArea collapsedLevelsAreSubtotals="1" fieldPosition="0">
        <references count="2">
          <reference field="7" count="1">
            <x v="8"/>
          </reference>
          <reference field="8" count="1" selected="0">
            <x v="7"/>
          </reference>
        </references>
      </pivotArea>
    </format>
    <format dxfId="85">
      <pivotArea collapsedLevelsAreSubtotals="1" fieldPosition="0">
        <references count="2">
          <reference field="7" count="1">
            <x v="9"/>
          </reference>
          <reference field="8" count="1" selected="0">
            <x v="7"/>
          </reference>
        </references>
      </pivotArea>
    </format>
    <format dxfId="84">
      <pivotArea collapsedLevelsAreSubtotals="1" fieldPosition="0">
        <references count="2">
          <reference field="7" count="1">
            <x v="2"/>
          </reference>
          <reference field="8" count="1" selected="0">
            <x v="7"/>
          </reference>
        </references>
      </pivotArea>
    </format>
    <format dxfId="83">
      <pivotArea collapsedLevelsAreSubtotals="1" fieldPosition="0">
        <references count="2">
          <reference field="7" count="4">
            <x v="11"/>
            <x v="12"/>
            <x v="14"/>
            <x v="15"/>
          </reference>
          <reference field="8" count="1" selected="0">
            <x v="7"/>
          </reference>
        </references>
      </pivotArea>
    </format>
    <format dxfId="82">
      <pivotArea collapsedLevelsAreSubtotals="1" fieldPosition="0">
        <references count="2">
          <reference field="7" count="1">
            <x v="3"/>
          </reference>
          <reference field="8" count="1" selected="0">
            <x v="7"/>
          </reference>
        </references>
      </pivotArea>
    </format>
    <format dxfId="81">
      <pivotArea collapsedLevelsAreSubtotals="1" fieldPosition="0">
        <references count="2">
          <reference field="7" count="13">
            <x v="0"/>
            <x v="2"/>
            <x v="3"/>
            <x v="4"/>
            <x v="5"/>
            <x v="7"/>
            <x v="8"/>
            <x v="9"/>
            <x v="10"/>
            <x v="11"/>
            <x v="12"/>
            <x v="14"/>
            <x v="15"/>
          </reference>
          <reference field="8" count="1" selected="0">
            <x v="7"/>
          </reference>
        </references>
      </pivotArea>
    </format>
    <format dxfId="80">
      <pivotArea collapsedLevelsAreSubtotals="1" fieldPosition="0">
        <references count="2">
          <reference field="7" count="13">
            <x v="0"/>
            <x v="2"/>
            <x v="3"/>
            <x v="4"/>
            <x v="5"/>
            <x v="7"/>
            <x v="8"/>
            <x v="9"/>
            <x v="10"/>
            <x v="11"/>
            <x v="12"/>
            <x v="14"/>
            <x v="15"/>
          </reference>
          <reference field="8" count="1" selected="0">
            <x v="7"/>
          </reference>
        </references>
      </pivotArea>
    </format>
    <format dxfId="79">
      <pivotArea collapsedLevelsAreSubtotals="1" fieldPosition="0">
        <references count="1">
          <reference field="8" count="1">
            <x v="4"/>
          </reference>
        </references>
      </pivotArea>
    </format>
    <format dxfId="78">
      <pivotArea collapsedLevelsAreSubtotals="1" fieldPosition="0">
        <references count="2">
          <reference field="7" count="1">
            <x v="0"/>
          </reference>
          <reference field="8" count="1" selected="0">
            <x v="4"/>
          </reference>
        </references>
      </pivotArea>
    </format>
    <format dxfId="77">
      <pivotArea dataOnly="0" labelOnly="1" fieldPosition="0">
        <references count="1">
          <reference field="8" count="1">
            <x v="4"/>
          </reference>
        </references>
      </pivotArea>
    </format>
    <format dxfId="76">
      <pivotArea dataOnly="0" labelOnly="1" fieldPosition="0">
        <references count="2">
          <reference field="7" count="1">
            <x v="0"/>
          </reference>
          <reference field="8" count="1" selected="0">
            <x v="4"/>
          </reference>
        </references>
      </pivotArea>
    </format>
    <format dxfId="75">
      <pivotArea collapsedLevelsAreSubtotals="1" fieldPosition="0">
        <references count="1">
          <reference field="8" count="1">
            <x v="7"/>
          </reference>
        </references>
      </pivotArea>
    </format>
    <format dxfId="74">
      <pivotArea collapsedLevelsAreSubtotals="1" fieldPosition="0">
        <references count="2">
          <reference field="7" count="13">
            <x v="0"/>
            <x v="2"/>
            <x v="3"/>
            <x v="4"/>
            <x v="5"/>
            <x v="7"/>
            <x v="8"/>
            <x v="9"/>
            <x v="10"/>
            <x v="11"/>
            <x v="12"/>
            <x v="14"/>
            <x v="15"/>
          </reference>
          <reference field="8" count="1" selected="0">
            <x v="7"/>
          </reference>
        </references>
      </pivotArea>
    </format>
    <format dxfId="73">
      <pivotArea dataOnly="0" labelOnly="1" fieldPosition="0">
        <references count="1">
          <reference field="8" count="1">
            <x v="7"/>
          </reference>
        </references>
      </pivotArea>
    </format>
    <format dxfId="72">
      <pivotArea dataOnly="0" labelOnly="1" fieldPosition="0">
        <references count="2">
          <reference field="7" count="13">
            <x v="0"/>
            <x v="2"/>
            <x v="3"/>
            <x v="4"/>
            <x v="5"/>
            <x v="7"/>
            <x v="8"/>
            <x v="9"/>
            <x v="10"/>
            <x v="11"/>
            <x v="12"/>
            <x v="14"/>
            <x v="15"/>
          </reference>
          <reference field="8" count="1" selected="0">
            <x v="7"/>
          </reference>
        </references>
      </pivotArea>
    </format>
    <format dxfId="71">
      <pivotArea collapsedLevelsAreSubtotals="1" fieldPosition="0">
        <references count="1">
          <reference field="8" count="1">
            <x v="10"/>
          </reference>
        </references>
      </pivotArea>
    </format>
    <format dxfId="70">
      <pivotArea collapsedLevelsAreSubtotals="1" fieldPosition="0">
        <references count="2">
          <reference field="7" count="2">
            <x v="11"/>
            <x v="13"/>
          </reference>
          <reference field="8" count="1" selected="0">
            <x v="10"/>
          </reference>
        </references>
      </pivotArea>
    </format>
    <format dxfId="69">
      <pivotArea dataOnly="0" labelOnly="1" fieldPosition="0">
        <references count="1">
          <reference field="8" count="1">
            <x v="10"/>
          </reference>
        </references>
      </pivotArea>
    </format>
    <format dxfId="68">
      <pivotArea dataOnly="0" labelOnly="1" fieldPosition="0">
        <references count="2">
          <reference field="7" count="2">
            <x v="11"/>
            <x v="13"/>
          </reference>
          <reference field="8" count="1" selected="0">
            <x v="10"/>
          </reference>
        </references>
      </pivotArea>
    </format>
    <format dxfId="67">
      <pivotArea collapsedLevelsAreSubtotals="1" fieldPosition="0">
        <references count="1">
          <reference field="8" count="1">
            <x v="9"/>
          </reference>
        </references>
      </pivotArea>
    </format>
    <format dxfId="66">
      <pivotArea collapsedLevelsAreSubtotals="1" fieldPosition="0">
        <references count="2">
          <reference field="7" count="1">
            <x v="4"/>
          </reference>
          <reference field="8" count="1" selected="0">
            <x v="9"/>
          </reference>
        </references>
      </pivotArea>
    </format>
    <format dxfId="65">
      <pivotArea dataOnly="0" labelOnly="1" fieldPosition="0">
        <references count="1">
          <reference field="8" count="1">
            <x v="9"/>
          </reference>
        </references>
      </pivotArea>
    </format>
    <format dxfId="64">
      <pivotArea dataOnly="0" labelOnly="1" fieldPosition="0">
        <references count="2">
          <reference field="7" count="1">
            <x v="4"/>
          </reference>
          <reference field="8" count="1" selected="0">
            <x v="9"/>
          </reference>
        </references>
      </pivotArea>
    </format>
    <format dxfId="63">
      <pivotArea collapsedLevelsAreSubtotals="1" fieldPosition="0">
        <references count="1">
          <reference field="8" count="1">
            <x v="5"/>
          </reference>
        </references>
      </pivotArea>
    </format>
    <format dxfId="62">
      <pivotArea collapsedLevelsAreSubtotals="1" fieldPosition="0">
        <references count="2">
          <reference field="7" count="2">
            <x v="3"/>
            <x v="13"/>
          </reference>
          <reference field="8" count="1" selected="0">
            <x v="5"/>
          </reference>
        </references>
      </pivotArea>
    </format>
    <format dxfId="61">
      <pivotArea dataOnly="0" labelOnly="1" fieldPosition="0">
        <references count="1">
          <reference field="8" count="1">
            <x v="5"/>
          </reference>
        </references>
      </pivotArea>
    </format>
    <format dxfId="60">
      <pivotArea dataOnly="0" labelOnly="1" fieldPosition="0">
        <references count="2">
          <reference field="7" count="2">
            <x v="3"/>
            <x v="13"/>
          </reference>
          <reference field="8" count="1" selected="0">
            <x v="5"/>
          </reference>
        </references>
      </pivotArea>
    </format>
    <format dxfId="59">
      <pivotArea collapsedLevelsAreSubtotals="1" fieldPosition="0">
        <references count="1">
          <reference field="8" count="1">
            <x v="13"/>
          </reference>
        </references>
      </pivotArea>
    </format>
    <format dxfId="58">
      <pivotArea collapsedLevelsAreSubtotals="1" fieldPosition="0">
        <references count="2">
          <reference field="7" count="1">
            <x v="11"/>
          </reference>
          <reference field="8" count="1" selected="0">
            <x v="13"/>
          </reference>
        </references>
      </pivotArea>
    </format>
    <format dxfId="57">
      <pivotArea dataOnly="0" labelOnly="1" fieldPosition="0">
        <references count="1">
          <reference field="8" count="1">
            <x v="13"/>
          </reference>
        </references>
      </pivotArea>
    </format>
    <format dxfId="56">
      <pivotArea dataOnly="0" labelOnly="1" fieldPosition="0">
        <references count="2">
          <reference field="7" count="1">
            <x v="11"/>
          </reference>
          <reference field="8" count="1" selected="0">
            <x v="13"/>
          </reference>
        </references>
      </pivotArea>
    </format>
    <format dxfId="55">
      <pivotArea collapsedLevelsAreSubtotals="1" fieldPosition="0">
        <references count="1">
          <reference field="8" count="1">
            <x v="12"/>
          </reference>
        </references>
      </pivotArea>
    </format>
    <format dxfId="54">
      <pivotArea collapsedLevelsAreSubtotals="1" fieldPosition="0">
        <references count="2">
          <reference field="7" count="3">
            <x v="3"/>
            <x v="4"/>
            <x v="11"/>
          </reference>
          <reference field="8" count="1" selected="0">
            <x v="12"/>
          </reference>
        </references>
      </pivotArea>
    </format>
    <format dxfId="53">
      <pivotArea dataOnly="0" labelOnly="1" fieldPosition="0">
        <references count="1">
          <reference field="8" count="1">
            <x v="12"/>
          </reference>
        </references>
      </pivotArea>
    </format>
    <format dxfId="52">
      <pivotArea dataOnly="0" labelOnly="1" fieldPosition="0">
        <references count="2">
          <reference field="7" count="3">
            <x v="3"/>
            <x v="4"/>
            <x v="11"/>
          </reference>
          <reference field="8" count="1" selected="0">
            <x v="12"/>
          </reference>
        </references>
      </pivotArea>
    </format>
    <format dxfId="51">
      <pivotArea collapsedLevelsAreSubtotals="1" fieldPosition="0">
        <references count="1">
          <reference field="8" count="1">
            <x v="3"/>
          </reference>
        </references>
      </pivotArea>
    </format>
    <format dxfId="50">
      <pivotArea collapsedLevelsAreSubtotals="1" fieldPosition="0">
        <references count="2">
          <reference field="7" count="1">
            <x v="0"/>
          </reference>
          <reference field="8" count="1" selected="0">
            <x v="3"/>
          </reference>
        </references>
      </pivotArea>
    </format>
    <format dxfId="49">
      <pivotArea dataOnly="0" labelOnly="1" fieldPosition="0">
        <references count="1">
          <reference field="8" count="1">
            <x v="3"/>
          </reference>
        </references>
      </pivotArea>
    </format>
    <format dxfId="48">
      <pivotArea dataOnly="0" labelOnly="1" fieldPosition="0">
        <references count="2">
          <reference field="7" count="1">
            <x v="0"/>
          </reference>
          <reference field="8" count="1" selected="0">
            <x v="3"/>
          </reference>
        </references>
      </pivotArea>
    </format>
    <format dxfId="47">
      <pivotArea collapsedLevelsAreSubtotals="1" fieldPosition="0">
        <references count="1">
          <reference field="8" count="1">
            <x v="6"/>
          </reference>
        </references>
      </pivotArea>
    </format>
    <format dxfId="46">
      <pivotArea collapsedLevelsAreSubtotals="1" fieldPosition="0">
        <references count="2">
          <reference field="7" count="1">
            <x v="0"/>
          </reference>
          <reference field="8" count="1" selected="0">
            <x v="6"/>
          </reference>
        </references>
      </pivotArea>
    </format>
    <format dxfId="45">
      <pivotArea dataOnly="0" labelOnly="1" fieldPosition="0">
        <references count="1">
          <reference field="8" count="1">
            <x v="6"/>
          </reference>
        </references>
      </pivotArea>
    </format>
    <format dxfId="44">
      <pivotArea dataOnly="0" labelOnly="1" fieldPosition="0">
        <references count="2">
          <reference field="7" count="1">
            <x v="0"/>
          </reference>
          <reference field="8" count="1" selected="0">
            <x v="6"/>
          </reference>
        </references>
      </pivotArea>
    </format>
    <format dxfId="43">
      <pivotArea collapsedLevelsAreSubtotals="1" fieldPosition="0">
        <references count="1">
          <reference field="8" count="1">
            <x v="11"/>
          </reference>
        </references>
      </pivotArea>
    </format>
    <format dxfId="42">
      <pivotArea collapsedLevelsAreSubtotals="1" fieldPosition="0">
        <references count="2">
          <reference field="7" count="2">
            <x v="6"/>
            <x v="12"/>
          </reference>
          <reference field="8" count="1" selected="0">
            <x v="11"/>
          </reference>
        </references>
      </pivotArea>
    </format>
    <format dxfId="41">
      <pivotArea dataOnly="0" labelOnly="1" fieldPosition="0">
        <references count="1">
          <reference field="8" count="1">
            <x v="11"/>
          </reference>
        </references>
      </pivotArea>
    </format>
    <format dxfId="40">
      <pivotArea dataOnly="0" labelOnly="1" fieldPosition="0">
        <references count="2">
          <reference field="7" count="2">
            <x v="6"/>
            <x v="12"/>
          </reference>
          <reference field="8" count="1" selected="0">
            <x v="11"/>
          </reference>
        </references>
      </pivotArea>
    </format>
    <format dxfId="39">
      <pivotArea dataOnly="0" fieldPosition="0">
        <references count="2">
          <reference field="7" count="0" defaultSubtotal="1" sumSubtotal="1" countASubtotal="1" avgSubtotal="1" maxSubtotal="1" minSubtotal="1" productSubtotal="1" countSubtotal="1" stdDevSubtotal="1" stdDevPSubtotal="1" varSubtotal="1" varPSubtotal="1"/>
          <reference field="8" count="1">
            <x v="1"/>
          </reference>
        </references>
      </pivotArea>
    </format>
    <format dxfId="38">
      <pivotArea collapsedLevelsAreSubtotals="1" fieldPosition="0">
        <references count="1">
          <reference field="8" count="1">
            <x v="1"/>
          </reference>
        </references>
      </pivotArea>
    </format>
    <format dxfId="37">
      <pivotArea dataOnly="0" labelOnly="1" fieldPosition="0">
        <references count="1">
          <reference field="8" count="1">
            <x v="1"/>
          </reference>
        </references>
      </pivotArea>
    </format>
    <format dxfId="36">
      <pivotArea collapsedLevelsAreSubtotals="1" fieldPosition="0">
        <references count="1">
          <reference field="8" count="1">
            <x v="2"/>
          </reference>
        </references>
      </pivotArea>
    </format>
    <format dxfId="35">
      <pivotArea collapsedLevelsAreSubtotals="1" fieldPosition="0">
        <references count="2">
          <reference field="7" count="1">
            <x v="13"/>
          </reference>
          <reference field="8" count="1" selected="0">
            <x v="2"/>
          </reference>
        </references>
      </pivotArea>
    </format>
    <format dxfId="34">
      <pivotArea dataOnly="0" labelOnly="1" fieldPosition="0">
        <references count="1">
          <reference field="8" count="1">
            <x v="2"/>
          </reference>
        </references>
      </pivotArea>
    </format>
    <format dxfId="33">
      <pivotArea dataOnly="0" labelOnly="1" fieldPosition="0">
        <references count="2">
          <reference field="7" count="1">
            <x v="13"/>
          </reference>
          <reference field="8" count="1" selected="0">
            <x v="2"/>
          </reference>
        </references>
      </pivotArea>
    </format>
    <format dxfId="32">
      <pivotArea collapsedLevelsAreSubtotals="1" fieldPosition="0">
        <references count="1">
          <reference field="8" count="1">
            <x v="8"/>
          </reference>
        </references>
      </pivotArea>
    </format>
    <format dxfId="31">
      <pivotArea collapsedLevelsAreSubtotals="1" fieldPosition="0">
        <references count="2">
          <reference field="7" count="1">
            <x v="13"/>
          </reference>
          <reference field="8" count="1" selected="0">
            <x v="8"/>
          </reference>
        </references>
      </pivotArea>
    </format>
    <format dxfId="30">
      <pivotArea dataOnly="0" labelOnly="1" fieldPosition="0">
        <references count="1">
          <reference field="8" count="1">
            <x v="8"/>
          </reference>
        </references>
      </pivotArea>
    </format>
    <format dxfId="29">
      <pivotArea dataOnly="0" labelOnly="1" fieldPosition="0">
        <references count="2">
          <reference field="7" count="1">
            <x v="13"/>
          </reference>
          <reference field="8" count="1" selected="0">
            <x v="8"/>
          </reference>
        </references>
      </pivotArea>
    </format>
    <format dxfId="28">
      <pivotArea collapsedLevelsAreSubtotals="1" fieldPosition="0">
        <references count="1">
          <reference field="8" count="1">
            <x v="0"/>
          </reference>
        </references>
      </pivotArea>
    </format>
    <format dxfId="27">
      <pivotArea collapsedLevelsAreSubtotals="1" fieldPosition="0">
        <references count="2">
          <reference field="7" count="1">
            <x v="3"/>
          </reference>
          <reference field="8" count="1" selected="0">
            <x v="0"/>
          </reference>
        </references>
      </pivotArea>
    </format>
    <format dxfId="26">
      <pivotArea dataOnly="0" labelOnly="1" fieldPosition="0">
        <references count="1">
          <reference field="8" count="1">
            <x v="0"/>
          </reference>
        </references>
      </pivotArea>
    </format>
    <format dxfId="25">
      <pivotArea dataOnly="0" labelOnly="1" fieldPosition="0">
        <references count="2">
          <reference field="7" count="1">
            <x v="3"/>
          </reference>
          <reference field="8"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4" displayName="Tabell4" ref="A2:N770" totalsRowCount="1">
  <autoFilter ref="A2:N769" xr:uid="{00000000-0009-0000-0100-000004000000}"/>
  <sortState xmlns:xlrd2="http://schemas.microsoft.com/office/spreadsheetml/2017/richdata2" ref="A686:N713">
    <sortCondition ref="C2:C769"/>
  </sortState>
  <tableColumns count="14">
    <tableColumn id="1" xr3:uid="{00000000-0010-0000-0000-000001000000}" name="Ver.nr" totalsRowLabel="Summa"/>
    <tableColumn id="2" xr3:uid="{00000000-0010-0000-0000-000002000000}" name="Period"/>
    <tableColumn id="3" xr3:uid="{00000000-0010-0000-0000-000003000000}" name="Konto"/>
    <tableColumn id="4" xr3:uid="{00000000-0010-0000-0000-000004000000}" name="Konto (T)"/>
    <tableColumn id="5" xr3:uid="{00000000-0010-0000-0000-000005000000}" name="Dim2"/>
    <tableColumn id="6" xr3:uid="{00000000-0010-0000-0000-000006000000}" name="Dim3"/>
    <tableColumn id="7" xr3:uid="{00000000-0010-0000-0000-000007000000}" name="Dim3 (T)"/>
    <tableColumn id="8" xr3:uid="{00000000-0010-0000-0000-000008000000}" name="Kategori"/>
    <tableColumn id="14" xr3:uid="{00000000-0010-0000-0000-00000E000000}" name="Kostnaden är kopplad till utrustning"/>
    <tableColumn id="9" xr3:uid="{00000000-0010-0000-0000-000009000000}" name="Text"/>
    <tableColumn id="10" xr3:uid="{00000000-0010-0000-0000-00000A000000}" name="Belopp" totalsRowFunction="sum" totalsRowDxfId="89"/>
    <tableColumn id="11" xr3:uid="{00000000-0010-0000-0000-00000B000000}" name="Resk.nr"/>
    <tableColumn id="12" xr3:uid="{00000000-0010-0000-0000-00000C000000}" name="Resk.nr (T)"/>
    <tableColumn id="13" xr3:uid="{00000000-0010-0000-0000-00000D000000}" name="Klart" totalsRowFunction="coun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1" displayName="Tabell1" ref="A3:G33" totalsRowCount="1" headerRowDxfId="24" dataDxfId="22" headerRowBorderDxfId="23" tableBorderDxfId="21" totalsRowBorderDxfId="20">
  <autoFilter ref="A3:G32" xr:uid="{00000000-0009-0000-0100-000001000000}"/>
  <sortState xmlns:xlrd2="http://schemas.microsoft.com/office/spreadsheetml/2017/richdata2" ref="A4:G32">
    <sortCondition ref="A3:A32"/>
  </sortState>
  <tableColumns count="7">
    <tableColumn id="1" xr3:uid="{00000000-0010-0000-0100-000001000000}" name="Instrument" totalsRowLabel="Summa" dataDxfId="19" totalsRowDxfId="18"/>
    <tableColumn id="4" xr3:uid="{00000000-0010-0000-0100-000004000000}" name="2022" totalsRowFunction="sum" dataDxfId="17" totalsRowDxfId="16"/>
    <tableColumn id="3" xr3:uid="{00000000-0010-0000-0100-000003000000}" name="2021" totalsRowFunction="sum" dataDxfId="15" totalsRowDxfId="14"/>
    <tableColumn id="7" xr3:uid="{00000000-0010-0000-0100-000007000000}" name="2020" totalsRowFunction="sum" dataDxfId="13" totalsRowDxfId="12"/>
    <tableColumn id="2" xr3:uid="{00000000-0010-0000-0100-000002000000}" name="2019" totalsRowFunction="sum" dataDxfId="11" totalsRowDxfId="10"/>
    <tableColumn id="5" xr3:uid="{00000000-0010-0000-0100-000005000000}" name="2018" totalsRowFunction="sum" dataDxfId="9" totalsRowDxfId="8"/>
    <tableColumn id="6" xr3:uid="{00000000-0010-0000-0100-000006000000}" name="2017" totalsRowFunction="sum" dataDxfId="7" totalsRow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6" displayName="Tabell6" ref="A4:H16" totalsRowCount="1">
  <autoFilter ref="A4:H15" xr:uid="{00000000-0009-0000-0100-000006000000}"/>
  <sortState xmlns:xlrd2="http://schemas.microsoft.com/office/spreadsheetml/2017/richdata2" ref="A5:H15">
    <sortCondition ref="F4:F15"/>
  </sortState>
  <tableColumns count="8">
    <tableColumn id="1" xr3:uid="{00000000-0010-0000-0200-000001000000}" name="Ver.nr" totalsRowLabel="Summa"/>
    <tableColumn id="2" xr3:uid="{00000000-0010-0000-0200-000002000000}" name="S"/>
    <tableColumn id="3" xr3:uid="{00000000-0010-0000-0200-000003000000}" name="Ver.datum" dataDxfId="5"/>
    <tableColumn id="4" xr3:uid="{00000000-0010-0000-0200-000004000000}" name="Konto"/>
    <tableColumn id="5" xr3:uid="{00000000-0010-0000-0200-000005000000}" name="Konto(T)"/>
    <tableColumn id="6" xr3:uid="{00000000-0010-0000-0200-000006000000}" name="Belopp" totalsRowFunction="sum" dataDxfId="4" totalsRowDxfId="3"/>
    <tableColumn id="7" xr3:uid="{00000000-0010-0000-0200-000007000000}" name="Text"/>
    <tableColumn id="8" xr3:uid="{00000000-0010-0000-0200-000008000000}" name="personal" totalsRowFunction="coun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ell7" displayName="Tabell7" ref="A22:H26" totalsRowCount="1">
  <autoFilter ref="A22:H25" xr:uid="{00000000-0009-0000-0100-000007000000}"/>
  <tableColumns count="8">
    <tableColumn id="1" xr3:uid="{00000000-0010-0000-0300-000001000000}" name="Ver.nr" totalsRowLabel="Summa"/>
    <tableColumn id="2" xr3:uid="{00000000-0010-0000-0300-000002000000}" name="S"/>
    <tableColumn id="3" xr3:uid="{00000000-0010-0000-0300-000003000000}" name="Ver.datum" dataDxfId="2"/>
    <tableColumn id="4" xr3:uid="{00000000-0010-0000-0300-000004000000}" name="Konto"/>
    <tableColumn id="5" xr3:uid="{00000000-0010-0000-0300-000005000000}" name="Konto(T)"/>
    <tableColumn id="6" xr3:uid="{00000000-0010-0000-0300-000006000000}" name="Belopp" totalsRowFunction="sum" dataDxfId="1" totalsRowDxfId="0"/>
    <tableColumn id="7" xr3:uid="{00000000-0010-0000-0300-000007000000}" name="Text"/>
    <tableColumn id="8" xr3:uid="{00000000-0010-0000-0300-000008000000}" name="personal" totalsRowFunction="count"/>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iksdagen.se/sv/dokument-och-lagar/dokument/svensk-forfattningssamling/forordning-20221378-om-avgifter-for_sfs-2022-1378/" TargetMode="External"/><Relationship Id="rId1" Type="http://schemas.openxmlformats.org/officeDocument/2006/relationships/hyperlink" Target="https://forum.esv.se/ea-regelverket/finansiering/avgiftsforordninge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F30"/>
  <sheetViews>
    <sheetView tabSelected="1" zoomScale="120" zoomScaleNormal="120" workbookViewId="0">
      <selection activeCell="Q10" sqref="Q10"/>
    </sheetView>
  </sheetViews>
  <sheetFormatPr defaultRowHeight="14.5"/>
  <sheetData>
    <row r="5" spans="1:1">
      <c r="A5" s="101"/>
    </row>
    <row r="28" spans="1:6">
      <c r="B28" s="137"/>
      <c r="C28" s="137"/>
    </row>
    <row r="29" spans="1:6">
      <c r="A29" s="137" t="s">
        <v>526</v>
      </c>
      <c r="B29" s="137"/>
      <c r="C29" s="137"/>
      <c r="D29" s="137"/>
      <c r="E29" s="137"/>
      <c r="F29" s="137"/>
    </row>
    <row r="30" spans="1:6">
      <c r="A30" s="137" t="s">
        <v>527</v>
      </c>
    </row>
  </sheetData>
  <hyperlinks>
    <hyperlink ref="A28:C28" r:id="rId1" location="k-beslut-om-storleken-pa-avgifter-samrad-m-m-" display="Avgiftsförordningen (1992:191)" xr:uid="{00000000-0004-0000-0000-000000000000}"/>
    <hyperlink ref="A29:F29" r:id="rId2" display="Förordning (2022:1378) om avgifter för forskningsinfrastruktur" xr:uid="{00000000-0004-0000-0000-000001000000}"/>
  </hyperlinks>
  <pageMargins left="0.7" right="0.7" top="0.75" bottom="0.75" header="0.3" footer="0.3"/>
  <pageSetup paperSize="9" orientation="portrait" horizontalDpi="1200" verticalDpi="1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H30"/>
  <sheetViews>
    <sheetView workbookViewId="0"/>
  </sheetViews>
  <sheetFormatPr defaultRowHeight="14.5"/>
  <cols>
    <col min="1" max="1" width="10" bestFit="1" customWidth="1"/>
    <col min="2" max="2" width="4.1796875" customWidth="1"/>
    <col min="3" max="3" width="12.54296875" customWidth="1"/>
    <col min="4" max="4" width="8.453125" customWidth="1"/>
    <col min="5" max="5" width="39.1796875" bestFit="1" customWidth="1"/>
    <col min="6" max="6" width="12" style="27" customWidth="1"/>
    <col min="7" max="7" width="77.54296875" bestFit="1" customWidth="1"/>
  </cols>
  <sheetData>
    <row r="3" spans="1:8">
      <c r="A3" t="s">
        <v>390</v>
      </c>
    </row>
    <row r="4" spans="1:8">
      <c r="A4" t="s">
        <v>48</v>
      </c>
      <c r="B4" t="s">
        <v>381</v>
      </c>
      <c r="C4" t="s">
        <v>382</v>
      </c>
      <c r="D4" t="s">
        <v>32</v>
      </c>
      <c r="E4" t="s">
        <v>383</v>
      </c>
      <c r="F4" s="27" t="s">
        <v>33</v>
      </c>
      <c r="G4" t="s">
        <v>54</v>
      </c>
      <c r="H4" t="s">
        <v>394</v>
      </c>
    </row>
    <row r="5" spans="1:8">
      <c r="A5">
        <v>121000592</v>
      </c>
      <c r="C5" s="33">
        <v>44287</v>
      </c>
      <c r="D5">
        <v>3529</v>
      </c>
      <c r="E5" t="s">
        <v>182</v>
      </c>
      <c r="F5" s="27">
        <v>-7000</v>
      </c>
      <c r="G5" t="s">
        <v>385</v>
      </c>
      <c r="H5" t="s">
        <v>395</v>
      </c>
    </row>
    <row r="6" spans="1:8">
      <c r="A6">
        <v>121000590</v>
      </c>
      <c r="C6" s="33">
        <v>44287</v>
      </c>
      <c r="D6">
        <v>3529</v>
      </c>
      <c r="E6" t="s">
        <v>182</v>
      </c>
      <c r="F6" s="27">
        <v>-6500</v>
      </c>
      <c r="G6" t="s">
        <v>384</v>
      </c>
      <c r="H6" t="s">
        <v>395</v>
      </c>
    </row>
    <row r="7" spans="1:8">
      <c r="A7">
        <v>121002536</v>
      </c>
      <c r="C7" s="33">
        <v>44470</v>
      </c>
      <c r="D7">
        <v>3529</v>
      </c>
      <c r="E7" t="s">
        <v>182</v>
      </c>
      <c r="F7" s="27">
        <v>-2000</v>
      </c>
      <c r="G7" t="s">
        <v>185</v>
      </c>
      <c r="H7" t="s">
        <v>395</v>
      </c>
    </row>
    <row r="8" spans="1:8">
      <c r="A8">
        <v>121003878</v>
      </c>
      <c r="C8" s="33">
        <v>44564</v>
      </c>
      <c r="D8">
        <v>3529</v>
      </c>
      <c r="E8" t="s">
        <v>182</v>
      </c>
      <c r="F8" s="27">
        <v>-1550</v>
      </c>
      <c r="G8" t="s">
        <v>186</v>
      </c>
      <c r="H8" t="s">
        <v>395</v>
      </c>
    </row>
    <row r="9" spans="1:8">
      <c r="A9">
        <v>121000981</v>
      </c>
      <c r="C9" s="33">
        <v>44319</v>
      </c>
      <c r="D9">
        <v>3529</v>
      </c>
      <c r="E9" t="s">
        <v>182</v>
      </c>
      <c r="F9" s="27">
        <v>-1500</v>
      </c>
      <c r="G9" t="s">
        <v>385</v>
      </c>
      <c r="H9" t="s">
        <v>395</v>
      </c>
    </row>
    <row r="10" spans="1:8">
      <c r="A10">
        <v>121002164</v>
      </c>
      <c r="C10" s="33">
        <v>44441</v>
      </c>
      <c r="D10">
        <v>3529</v>
      </c>
      <c r="E10" t="s">
        <v>182</v>
      </c>
      <c r="F10" s="27">
        <v>-1000</v>
      </c>
      <c r="G10" t="s">
        <v>388</v>
      </c>
      <c r="H10" t="s">
        <v>395</v>
      </c>
    </row>
    <row r="11" spans="1:8">
      <c r="A11">
        <v>121002536</v>
      </c>
      <c r="C11" s="33">
        <v>44470</v>
      </c>
      <c r="D11">
        <v>3529</v>
      </c>
      <c r="E11" t="s">
        <v>182</v>
      </c>
      <c r="F11" s="27">
        <v>-750</v>
      </c>
      <c r="G11" t="s">
        <v>389</v>
      </c>
      <c r="H11" t="s">
        <v>395</v>
      </c>
    </row>
    <row r="12" spans="1:8">
      <c r="A12">
        <v>121001472</v>
      </c>
      <c r="C12" s="33">
        <v>44354</v>
      </c>
      <c r="D12">
        <v>3529</v>
      </c>
      <c r="E12" t="s">
        <v>182</v>
      </c>
      <c r="F12" s="27">
        <v>-500</v>
      </c>
      <c r="G12" t="s">
        <v>183</v>
      </c>
      <c r="H12" t="s">
        <v>395</v>
      </c>
    </row>
    <row r="13" spans="1:8">
      <c r="A13">
        <v>121002164</v>
      </c>
      <c r="C13" s="33">
        <v>44441</v>
      </c>
      <c r="D13">
        <v>3529</v>
      </c>
      <c r="E13" t="s">
        <v>182</v>
      </c>
      <c r="F13" s="27">
        <v>-500</v>
      </c>
      <c r="G13" t="s">
        <v>184</v>
      </c>
      <c r="H13" t="s">
        <v>395</v>
      </c>
    </row>
    <row r="14" spans="1:8">
      <c r="A14">
        <v>121000839</v>
      </c>
      <c r="C14" s="33">
        <v>44302</v>
      </c>
      <c r="D14">
        <v>3529</v>
      </c>
      <c r="E14" t="s">
        <v>182</v>
      </c>
      <c r="F14" s="27">
        <v>2000</v>
      </c>
      <c r="G14" t="s">
        <v>386</v>
      </c>
      <c r="H14" t="s">
        <v>395</v>
      </c>
    </row>
    <row r="15" spans="1:8">
      <c r="A15">
        <v>121000839</v>
      </c>
      <c r="C15" s="33">
        <v>44302</v>
      </c>
      <c r="D15">
        <v>3529</v>
      </c>
      <c r="E15" t="s">
        <v>182</v>
      </c>
      <c r="F15" s="27">
        <v>2500</v>
      </c>
      <c r="G15" t="s">
        <v>387</v>
      </c>
      <c r="H15" t="s">
        <v>395</v>
      </c>
    </row>
    <row r="16" spans="1:8">
      <c r="A16" t="s">
        <v>27</v>
      </c>
      <c r="F16" s="27">
        <f>SUBTOTAL(109,Tabell6[Belopp])</f>
        <v>-16800</v>
      </c>
      <c r="H16">
        <f>SUBTOTAL(103,Tabell6[personal])</f>
        <v>11</v>
      </c>
    </row>
    <row r="21" spans="1:8">
      <c r="A21" t="s">
        <v>393</v>
      </c>
    </row>
    <row r="22" spans="1:8">
      <c r="A22" t="s">
        <v>48</v>
      </c>
      <c r="B22" t="s">
        <v>381</v>
      </c>
      <c r="C22" t="s">
        <v>382</v>
      </c>
      <c r="D22" t="s">
        <v>32</v>
      </c>
      <c r="E22" t="s">
        <v>383</v>
      </c>
      <c r="F22" s="27" t="s">
        <v>33</v>
      </c>
      <c r="G22" t="s">
        <v>54</v>
      </c>
      <c r="H22" t="s">
        <v>394</v>
      </c>
    </row>
    <row r="23" spans="1:8">
      <c r="A23">
        <v>121000979</v>
      </c>
      <c r="C23" s="33">
        <v>44319</v>
      </c>
      <c r="D23">
        <v>3529</v>
      </c>
      <c r="E23" t="s">
        <v>182</v>
      </c>
      <c r="F23" s="27">
        <v>-3250</v>
      </c>
      <c r="G23" t="s">
        <v>391</v>
      </c>
      <c r="H23" t="s">
        <v>396</v>
      </c>
    </row>
    <row r="24" spans="1:8">
      <c r="A24">
        <v>121001472</v>
      </c>
      <c r="C24" s="33">
        <v>44354</v>
      </c>
      <c r="D24">
        <v>3529</v>
      </c>
      <c r="E24" t="s">
        <v>182</v>
      </c>
      <c r="F24" s="27">
        <v>-4000</v>
      </c>
      <c r="G24" t="s">
        <v>183</v>
      </c>
      <c r="H24" t="s">
        <v>397</v>
      </c>
    </row>
    <row r="25" spans="1:8">
      <c r="A25">
        <v>121001470</v>
      </c>
      <c r="C25" s="33">
        <v>44354</v>
      </c>
      <c r="D25">
        <v>3529</v>
      </c>
      <c r="E25" t="s">
        <v>182</v>
      </c>
      <c r="F25" s="27">
        <v>-4250</v>
      </c>
      <c r="G25" t="s">
        <v>392</v>
      </c>
      <c r="H25" t="s">
        <v>396</v>
      </c>
    </row>
    <row r="26" spans="1:8">
      <c r="A26" t="s">
        <v>27</v>
      </c>
      <c r="F26" s="28">
        <f>SUBTOTAL(109,Tabell7[Belopp])</f>
        <v>-11500</v>
      </c>
      <c r="H26">
        <f>SUBTOTAL(103,Tabell7[personal])</f>
        <v>3</v>
      </c>
    </row>
    <row r="30" spans="1:8">
      <c r="H30" s="28">
        <f>F23+F25</f>
        <v>-7500</v>
      </c>
    </row>
  </sheetData>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E13"/>
  <sheetViews>
    <sheetView workbookViewId="0"/>
  </sheetViews>
  <sheetFormatPr defaultRowHeight="14.5"/>
  <cols>
    <col min="1" max="1" width="34.453125" bestFit="1" customWidth="1"/>
    <col min="2" max="2" width="10.54296875" bestFit="1" customWidth="1"/>
    <col min="3" max="3" width="12.453125" customWidth="1"/>
    <col min="4" max="4" width="11" bestFit="1" customWidth="1"/>
    <col min="5" max="5" width="10" bestFit="1" customWidth="1"/>
  </cols>
  <sheetData>
    <row r="2" spans="1:5">
      <c r="A2" t="s">
        <v>401</v>
      </c>
    </row>
    <row r="4" spans="1:5">
      <c r="B4" s="18" t="s">
        <v>113</v>
      </c>
      <c r="C4" s="18" t="s">
        <v>114</v>
      </c>
      <c r="D4" s="18" t="s">
        <v>115</v>
      </c>
      <c r="E4" s="18" t="s">
        <v>116</v>
      </c>
    </row>
    <row r="5" spans="1:5">
      <c r="A5" s="21" t="s">
        <v>106</v>
      </c>
      <c r="B5" s="2">
        <v>41400</v>
      </c>
      <c r="C5" s="2">
        <f>B5*$B$11</f>
        <v>64832.4</v>
      </c>
      <c r="D5" s="2">
        <f>C5*$B$12</f>
        <v>95608.340279999989</v>
      </c>
      <c r="E5" s="2">
        <f>D5/$B$13</f>
        <v>668.58979216783212</v>
      </c>
    </row>
    <row r="6" spans="1:5">
      <c r="A6" s="18" t="s">
        <v>107</v>
      </c>
      <c r="B6" s="2">
        <v>75050</v>
      </c>
      <c r="C6" s="2">
        <f>B6*$B$11</f>
        <v>117528.3</v>
      </c>
      <c r="D6" s="2">
        <f t="shared" ref="D6:D9" si="0">C6*$B$12</f>
        <v>173318.98400999999</v>
      </c>
      <c r="E6" s="2">
        <f t="shared" ref="E6:E9" si="1">D6/$B$13</f>
        <v>1212.020867202797</v>
      </c>
    </row>
    <row r="7" spans="1:5">
      <c r="A7" s="18" t="s">
        <v>108</v>
      </c>
      <c r="B7" s="2">
        <v>45250</v>
      </c>
      <c r="C7" s="2">
        <f>B7*$B$11</f>
        <v>70861.5</v>
      </c>
      <c r="D7" s="2">
        <f t="shared" si="0"/>
        <v>104499.45404999999</v>
      </c>
      <c r="E7" s="2">
        <f t="shared" si="1"/>
        <v>730.76541293706282</v>
      </c>
    </row>
    <row r="8" spans="1:5">
      <c r="A8" s="18" t="s">
        <v>395</v>
      </c>
      <c r="B8" s="2">
        <v>42950</v>
      </c>
      <c r="C8" s="2">
        <f>B8*$B$11</f>
        <v>67259.7</v>
      </c>
      <c r="D8" s="2">
        <f t="shared" ref="D8" si="2">C8*$B$12</f>
        <v>99187.879589999982</v>
      </c>
      <c r="E8" s="2">
        <f t="shared" ref="E8" si="3">D8/$B$13</f>
        <v>693.62153559440549</v>
      </c>
    </row>
    <row r="9" spans="1:5">
      <c r="A9" s="18" t="s">
        <v>109</v>
      </c>
      <c r="B9" s="2">
        <v>46900</v>
      </c>
      <c r="C9" s="2">
        <f>B9*$B$11</f>
        <v>73445.400000000009</v>
      </c>
      <c r="D9" s="2">
        <f t="shared" si="0"/>
        <v>108309.93138000001</v>
      </c>
      <c r="E9" s="2">
        <f t="shared" si="1"/>
        <v>757.41210755244765</v>
      </c>
    </row>
    <row r="11" spans="1:5">
      <c r="A11" t="s">
        <v>110</v>
      </c>
      <c r="B11">
        <v>1.5660000000000001</v>
      </c>
    </row>
    <row r="12" spans="1:5">
      <c r="A12" t="s">
        <v>111</v>
      </c>
      <c r="B12">
        <v>1.4746999999999999</v>
      </c>
    </row>
    <row r="13" spans="1:5">
      <c r="A13" t="s">
        <v>112</v>
      </c>
      <c r="B13">
        <v>143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U36"/>
  <sheetViews>
    <sheetView zoomScaleNormal="100" workbookViewId="0">
      <selection activeCell="I20" sqref="I20"/>
    </sheetView>
  </sheetViews>
  <sheetFormatPr defaultRowHeight="14.5"/>
  <cols>
    <col min="1" max="1" width="54.7265625" customWidth="1"/>
    <col min="2" max="2" width="20.7265625" bestFit="1" customWidth="1"/>
    <col min="3" max="3" width="13.26953125" bestFit="1" customWidth="1"/>
    <col min="4" max="4" width="16.26953125" customWidth="1"/>
    <col min="5" max="5" width="17.26953125" customWidth="1"/>
    <col min="6" max="6" width="24.26953125" customWidth="1"/>
    <col min="7" max="7" width="16.453125" customWidth="1"/>
    <col min="8" max="8" width="18.81640625" customWidth="1"/>
    <col min="9" max="9" width="11.54296875" customWidth="1"/>
    <col min="10" max="10" width="13.7265625" customWidth="1"/>
    <col min="11" max="11" width="22.81640625" customWidth="1"/>
    <col min="12" max="13" width="14.81640625" customWidth="1"/>
    <col min="14" max="14" width="14.7265625" customWidth="1"/>
    <col min="15" max="15" width="18.26953125" customWidth="1"/>
    <col min="16" max="16" width="11.26953125" customWidth="1"/>
    <col min="17" max="17" width="11.1796875" customWidth="1"/>
    <col min="18" max="18" width="2" customWidth="1"/>
    <col min="19" max="19" width="16" customWidth="1"/>
    <col min="20" max="20" width="12.1796875" customWidth="1"/>
    <col min="21" max="21" width="12.54296875" customWidth="1"/>
  </cols>
  <sheetData>
    <row r="1" spans="1:5" ht="18.5">
      <c r="A1" s="138" t="s">
        <v>482</v>
      </c>
      <c r="B1" s="139"/>
      <c r="C1" s="80" t="s">
        <v>483</v>
      </c>
    </row>
    <row r="2" spans="1:5">
      <c r="A2" s="95" t="s">
        <v>486</v>
      </c>
      <c r="B2" s="104" t="s">
        <v>479</v>
      </c>
    </row>
    <row r="3" spans="1:5">
      <c r="A3" s="95" t="s">
        <v>484</v>
      </c>
      <c r="B3" s="105" t="s">
        <v>481</v>
      </c>
    </row>
    <row r="4" spans="1:5">
      <c r="A4" s="96" t="s">
        <v>485</v>
      </c>
      <c r="B4" s="106" t="s">
        <v>480</v>
      </c>
    </row>
    <row r="7" spans="1:5">
      <c r="A7" s="80" t="s">
        <v>487</v>
      </c>
    </row>
    <row r="8" spans="1:5">
      <c r="A8" s="86" t="s">
        <v>488</v>
      </c>
      <c r="B8" s="102" t="s">
        <v>489</v>
      </c>
      <c r="C8" s="102" t="s">
        <v>490</v>
      </c>
      <c r="D8" s="103" t="s">
        <v>491</v>
      </c>
    </row>
    <row r="9" spans="1:5">
      <c r="A9" s="84" t="s">
        <v>493</v>
      </c>
      <c r="B9" s="71"/>
      <c r="C9" s="71"/>
      <c r="D9" s="83" t="e">
        <f>B9/C9</f>
        <v>#DIV/0!</v>
      </c>
    </row>
    <row r="10" spans="1:5">
      <c r="A10" s="84" t="s">
        <v>494</v>
      </c>
      <c r="B10" s="71"/>
      <c r="C10" s="82"/>
      <c r="D10" s="83"/>
    </row>
    <row r="11" spans="1:5">
      <c r="A11" s="85" t="s">
        <v>495</v>
      </c>
      <c r="B11" s="76"/>
      <c r="C11" s="88"/>
      <c r="D11" s="99"/>
    </row>
    <row r="12" spans="1:5">
      <c r="A12" t="s">
        <v>492</v>
      </c>
      <c r="B12" s="71"/>
      <c r="C12" s="71"/>
    </row>
    <row r="13" spans="1:5">
      <c r="B13" s="71"/>
      <c r="C13" s="71"/>
    </row>
    <row r="14" spans="1:5">
      <c r="A14" s="108" t="s">
        <v>496</v>
      </c>
      <c r="B14" s="71"/>
      <c r="C14" s="71"/>
      <c r="D14" s="71"/>
      <c r="E14" s="71"/>
    </row>
    <row r="15" spans="1:5">
      <c r="A15" s="87" t="s">
        <v>497</v>
      </c>
      <c r="B15" s="71"/>
      <c r="C15" s="71"/>
      <c r="D15" s="71"/>
      <c r="E15" s="71"/>
    </row>
    <row r="16" spans="1:5">
      <c r="A16" s="87" t="s">
        <v>525</v>
      </c>
    </row>
    <row r="17" spans="1:21">
      <c r="A17" s="87" t="s">
        <v>498</v>
      </c>
    </row>
    <row r="18" spans="1:21">
      <c r="A18" s="87" t="s">
        <v>499</v>
      </c>
    </row>
    <row r="19" spans="1:21">
      <c r="A19" t="s">
        <v>500</v>
      </c>
      <c r="H19" s="81" t="s">
        <v>110</v>
      </c>
      <c r="I19" s="72">
        <v>0.59599999999999997</v>
      </c>
    </row>
    <row r="20" spans="1:21">
      <c r="H20" s="81" t="s">
        <v>111</v>
      </c>
      <c r="I20" s="73">
        <v>0.39029999999999998</v>
      </c>
    </row>
    <row r="21" spans="1:21" ht="15" thickBot="1">
      <c r="A21" s="80" t="s">
        <v>483</v>
      </c>
    </row>
    <row r="22" spans="1:21" s="91" customFormat="1" ht="57.75" customHeight="1" thickTop="1">
      <c r="A22" s="89" t="s">
        <v>472</v>
      </c>
      <c r="B22" s="90" t="s">
        <v>490</v>
      </c>
      <c r="C22" s="109" t="s">
        <v>514</v>
      </c>
      <c r="D22" s="90" t="s">
        <v>513</v>
      </c>
      <c r="E22" s="90" t="s">
        <v>512</v>
      </c>
      <c r="F22" s="90" t="s">
        <v>503</v>
      </c>
      <c r="G22" s="90" t="s">
        <v>504</v>
      </c>
      <c r="H22" s="90" t="s">
        <v>505</v>
      </c>
      <c r="I22" s="109" t="s">
        <v>506</v>
      </c>
      <c r="J22" s="109" t="s">
        <v>507</v>
      </c>
      <c r="K22" s="109" t="s">
        <v>515</v>
      </c>
      <c r="L22" s="90" t="s">
        <v>508</v>
      </c>
      <c r="M22" s="112" t="s">
        <v>509</v>
      </c>
      <c r="N22" s="120" t="s">
        <v>524</v>
      </c>
      <c r="O22" s="90" t="s">
        <v>511</v>
      </c>
      <c r="P22" s="92" t="s">
        <v>510</v>
      </c>
      <c r="Q22" s="120" t="s">
        <v>523</v>
      </c>
      <c r="R22" s="124"/>
      <c r="S22"/>
      <c r="T22"/>
      <c r="U22"/>
    </row>
    <row r="23" spans="1:21">
      <c r="A23" s="74" t="s">
        <v>473</v>
      </c>
      <c r="B23" s="71"/>
      <c r="C23" s="82" t="e">
        <f>B23*$D$9</f>
        <v>#DIV/0!</v>
      </c>
      <c r="D23" s="71"/>
      <c r="E23" s="71"/>
      <c r="F23" s="71"/>
      <c r="G23" s="71"/>
      <c r="H23" s="82">
        <f>G23*$I$19</f>
        <v>0</v>
      </c>
      <c r="I23" s="82">
        <f>(G23+H23)*$I$20</f>
        <v>0</v>
      </c>
      <c r="J23" s="82" t="e">
        <f>(B23/$B$29)*$B$10</f>
        <v>#DIV/0!</v>
      </c>
      <c r="K23" s="82" t="e">
        <f>(B23/$B$29)*$B$11</f>
        <v>#DIV/0!</v>
      </c>
      <c r="L23" s="71"/>
      <c r="M23" s="113" t="e">
        <f>SUM(C23:L23)</f>
        <v>#DIV/0!</v>
      </c>
      <c r="N23" s="113" t="e">
        <f>M23-C23-I23-J23-K23</f>
        <v>#DIV/0!</v>
      </c>
      <c r="O23" s="136"/>
      <c r="P23" s="118" t="e">
        <f t="shared" ref="P23:P28" si="0">M23/O23</f>
        <v>#DIV/0!</v>
      </c>
      <c r="Q23" s="113" t="e">
        <f>N23/O23</f>
        <v>#DIV/0!</v>
      </c>
      <c r="R23" s="74"/>
    </row>
    <row r="24" spans="1:21">
      <c r="A24" s="74" t="s">
        <v>474</v>
      </c>
      <c r="B24" s="71"/>
      <c r="C24" s="82" t="e">
        <f t="shared" ref="C24:C28" si="1">B24*$D$9</f>
        <v>#DIV/0!</v>
      </c>
      <c r="D24" s="71"/>
      <c r="E24" s="71"/>
      <c r="F24" s="71"/>
      <c r="G24" s="71"/>
      <c r="H24" s="82">
        <f t="shared" ref="H24:H28" si="2">G24*$I$19</f>
        <v>0</v>
      </c>
      <c r="I24" s="82">
        <f t="shared" ref="I24:I28" si="3">(G24+H24)*$I$20</f>
        <v>0</v>
      </c>
      <c r="J24" s="82" t="e">
        <f t="shared" ref="J24:J28" si="4">(B24/$B$29)*$B$10</f>
        <v>#DIV/0!</v>
      </c>
      <c r="K24" s="82" t="e">
        <f t="shared" ref="K24:K28" si="5">(B24/$B$29)*$B$11</f>
        <v>#DIV/0!</v>
      </c>
      <c r="L24" s="71"/>
      <c r="M24" s="113" t="e">
        <f t="shared" ref="M24:M28" si="6">SUM(C24:L24)</f>
        <v>#DIV/0!</v>
      </c>
      <c r="N24" s="113" t="e">
        <f t="shared" ref="N24:N28" si="7">M24-C24-I24-J24-K24</f>
        <v>#DIV/0!</v>
      </c>
      <c r="O24" s="116"/>
      <c r="P24" s="93" t="e">
        <f t="shared" si="0"/>
        <v>#DIV/0!</v>
      </c>
      <c r="Q24" s="113" t="e">
        <f t="shared" ref="Q24:Q28" si="8">N24/O24</f>
        <v>#DIV/0!</v>
      </c>
      <c r="R24" s="74"/>
    </row>
    <row r="25" spans="1:21">
      <c r="A25" s="74" t="s">
        <v>475</v>
      </c>
      <c r="B25" s="71"/>
      <c r="C25" s="82" t="e">
        <f t="shared" si="1"/>
        <v>#DIV/0!</v>
      </c>
      <c r="D25" s="71"/>
      <c r="E25" s="71"/>
      <c r="F25" s="71"/>
      <c r="G25" s="71"/>
      <c r="H25" s="82">
        <f t="shared" si="2"/>
        <v>0</v>
      </c>
      <c r="I25" s="82">
        <f t="shared" si="3"/>
        <v>0</v>
      </c>
      <c r="J25" s="82" t="e">
        <f t="shared" si="4"/>
        <v>#DIV/0!</v>
      </c>
      <c r="K25" s="82" t="e">
        <f t="shared" si="5"/>
        <v>#DIV/0!</v>
      </c>
      <c r="L25" s="71"/>
      <c r="M25" s="113" t="e">
        <f t="shared" si="6"/>
        <v>#DIV/0!</v>
      </c>
      <c r="N25" s="113" t="e">
        <f t="shared" si="7"/>
        <v>#DIV/0!</v>
      </c>
      <c r="O25" s="116"/>
      <c r="P25" s="107" t="e">
        <f t="shared" si="0"/>
        <v>#DIV/0!</v>
      </c>
      <c r="Q25" s="113" t="e">
        <f t="shared" si="8"/>
        <v>#DIV/0!</v>
      </c>
      <c r="R25" s="74"/>
    </row>
    <row r="26" spans="1:21">
      <c r="A26" s="74" t="s">
        <v>476</v>
      </c>
      <c r="B26" s="71"/>
      <c r="C26" s="82" t="e">
        <f t="shared" si="1"/>
        <v>#DIV/0!</v>
      </c>
      <c r="D26" s="71"/>
      <c r="E26" s="71"/>
      <c r="F26" s="71"/>
      <c r="G26" s="71"/>
      <c r="H26" s="82">
        <f t="shared" si="2"/>
        <v>0</v>
      </c>
      <c r="I26" s="82">
        <f t="shared" si="3"/>
        <v>0</v>
      </c>
      <c r="J26" s="82" t="e">
        <f t="shared" si="4"/>
        <v>#DIV/0!</v>
      </c>
      <c r="K26" s="82" t="e">
        <f t="shared" si="5"/>
        <v>#DIV/0!</v>
      </c>
      <c r="L26" s="71"/>
      <c r="M26" s="113" t="e">
        <f t="shared" si="6"/>
        <v>#DIV/0!</v>
      </c>
      <c r="N26" s="121" t="e">
        <f t="shared" si="7"/>
        <v>#DIV/0!</v>
      </c>
      <c r="O26" s="134"/>
      <c r="P26" s="107" t="e">
        <f t="shared" si="0"/>
        <v>#DIV/0!</v>
      </c>
      <c r="Q26" s="113" t="e">
        <f t="shared" si="8"/>
        <v>#DIV/0!</v>
      </c>
      <c r="R26" s="74"/>
    </row>
    <row r="27" spans="1:21">
      <c r="A27" s="74" t="s">
        <v>477</v>
      </c>
      <c r="B27" s="71"/>
      <c r="C27" s="82" t="e">
        <f t="shared" si="1"/>
        <v>#DIV/0!</v>
      </c>
      <c r="D27" s="71"/>
      <c r="E27" s="71"/>
      <c r="F27" s="71"/>
      <c r="G27" s="71"/>
      <c r="H27" s="82">
        <f t="shared" si="2"/>
        <v>0</v>
      </c>
      <c r="I27" s="82">
        <f t="shared" si="3"/>
        <v>0</v>
      </c>
      <c r="J27" s="82" t="e">
        <f t="shared" si="4"/>
        <v>#DIV/0!</v>
      </c>
      <c r="K27" s="82" t="e">
        <f t="shared" si="5"/>
        <v>#DIV/0!</v>
      </c>
      <c r="L27" s="71"/>
      <c r="M27" s="113" t="e">
        <f t="shared" si="6"/>
        <v>#DIV/0!</v>
      </c>
      <c r="N27" s="113" t="e">
        <f t="shared" si="7"/>
        <v>#DIV/0!</v>
      </c>
      <c r="O27" s="116"/>
      <c r="P27" s="107" t="e">
        <f t="shared" si="0"/>
        <v>#DIV/0!</v>
      </c>
      <c r="Q27" s="113" t="e">
        <f t="shared" si="8"/>
        <v>#DIV/0!</v>
      </c>
      <c r="R27" s="74"/>
    </row>
    <row r="28" spans="1:21">
      <c r="A28" s="75" t="s">
        <v>501</v>
      </c>
      <c r="B28" s="76"/>
      <c r="C28" s="88" t="e">
        <f t="shared" si="1"/>
        <v>#DIV/0!</v>
      </c>
      <c r="D28" s="76"/>
      <c r="E28" s="76"/>
      <c r="F28" s="76"/>
      <c r="G28" s="76"/>
      <c r="H28" s="88">
        <f t="shared" si="2"/>
        <v>0</v>
      </c>
      <c r="I28" s="88">
        <f t="shared" si="3"/>
        <v>0</v>
      </c>
      <c r="J28" s="88" t="e">
        <f t="shared" si="4"/>
        <v>#DIV/0!</v>
      </c>
      <c r="K28" s="88" t="e">
        <f t="shared" si="5"/>
        <v>#DIV/0!</v>
      </c>
      <c r="L28" s="76"/>
      <c r="M28" s="114" t="e">
        <f t="shared" si="6"/>
        <v>#DIV/0!</v>
      </c>
      <c r="N28" s="114" t="e">
        <f t="shared" si="7"/>
        <v>#DIV/0!</v>
      </c>
      <c r="O28" s="119"/>
      <c r="P28" s="110" t="e">
        <f t="shared" si="0"/>
        <v>#DIV/0!</v>
      </c>
      <c r="Q28" s="113" t="e">
        <f t="shared" si="8"/>
        <v>#DIV/0!</v>
      </c>
      <c r="R28" s="74"/>
    </row>
    <row r="29" spans="1:21" s="50" customFormat="1" ht="15" thickBot="1">
      <c r="A29" s="77" t="s">
        <v>516</v>
      </c>
      <c r="B29" s="78">
        <f>SUM(B23:B28)</f>
        <v>0</v>
      </c>
      <c r="C29" s="78" t="e">
        <f>SUM(C23:C28)</f>
        <v>#DIV/0!</v>
      </c>
      <c r="D29" s="78">
        <f t="shared" ref="D29:L29" si="9">SUM(D23:D28)</f>
        <v>0</v>
      </c>
      <c r="E29" s="78">
        <f t="shared" si="9"/>
        <v>0</v>
      </c>
      <c r="F29" s="78">
        <f t="shared" si="9"/>
        <v>0</v>
      </c>
      <c r="G29" s="78">
        <f t="shared" si="9"/>
        <v>0</v>
      </c>
      <c r="H29" s="78">
        <f t="shared" si="9"/>
        <v>0</v>
      </c>
      <c r="I29" s="78">
        <f t="shared" si="9"/>
        <v>0</v>
      </c>
      <c r="J29" s="78" t="e">
        <f t="shared" si="9"/>
        <v>#DIV/0!</v>
      </c>
      <c r="K29" s="78" t="e">
        <f t="shared" si="9"/>
        <v>#DIV/0!</v>
      </c>
      <c r="L29" s="78">
        <f t="shared" si="9"/>
        <v>0</v>
      </c>
      <c r="M29" s="115" t="e">
        <f>SUM(M23:M28)</f>
        <v>#DIV/0!</v>
      </c>
      <c r="N29" s="135" t="e">
        <f>SUM(N23:N28)</f>
        <v>#DIV/0!</v>
      </c>
      <c r="O29" s="78">
        <f>SUM(O23:O28)</f>
        <v>0</v>
      </c>
      <c r="P29" s="94" t="e">
        <f>SUM(P23:P28)</f>
        <v>#DIV/0!</v>
      </c>
      <c r="Q29" s="123" t="e">
        <f>SUM(Q23:Q28)</f>
        <v>#DIV/0!</v>
      </c>
      <c r="R29" s="79"/>
      <c r="S29"/>
      <c r="T29"/>
      <c r="U29"/>
    </row>
    <row r="30" spans="1:21" ht="15" thickTop="1">
      <c r="A30" t="s">
        <v>492</v>
      </c>
      <c r="B30" s="71"/>
      <c r="C30" s="71"/>
      <c r="D30" s="71"/>
      <c r="E30" s="71"/>
      <c r="F30" s="71"/>
      <c r="G30" s="71"/>
      <c r="H30" s="71"/>
      <c r="I30" s="71"/>
      <c r="J30" s="71"/>
      <c r="K30" s="71"/>
      <c r="Q30" s="125"/>
    </row>
    <row r="31" spans="1:21">
      <c r="A31" t="s">
        <v>517</v>
      </c>
    </row>
    <row r="32" spans="1:21">
      <c r="A32" t="s">
        <v>518</v>
      </c>
      <c r="I32" s="126" t="s">
        <v>522</v>
      </c>
      <c r="J32" s="127"/>
      <c r="K32" s="127"/>
      <c r="L32" s="127"/>
      <c r="M32" s="128"/>
    </row>
    <row r="33" spans="1:21">
      <c r="A33" t="s">
        <v>519</v>
      </c>
      <c r="I33" s="129" t="s">
        <v>528</v>
      </c>
      <c r="J33" s="130"/>
      <c r="K33" s="130"/>
      <c r="L33" s="130"/>
      <c r="M33" s="131"/>
    </row>
    <row r="34" spans="1:21">
      <c r="A34" s="100"/>
    </row>
    <row r="36" spans="1:21">
      <c r="A36" s="108" t="s">
        <v>502</v>
      </c>
      <c r="B36" s="97"/>
      <c r="C36" s="97"/>
      <c r="D36" s="97"/>
      <c r="E36" s="97"/>
      <c r="F36" s="97"/>
      <c r="G36" s="97"/>
      <c r="H36" s="97"/>
      <c r="I36" s="97"/>
      <c r="J36" s="97"/>
      <c r="K36" s="97"/>
      <c r="L36" s="97"/>
      <c r="M36" s="97"/>
      <c r="N36" s="97"/>
      <c r="O36" s="97"/>
      <c r="P36" s="97"/>
      <c r="Q36" s="97"/>
      <c r="R36" s="97"/>
      <c r="S36" s="97"/>
      <c r="T36" s="97"/>
      <c r="U36" s="97"/>
    </row>
  </sheetData>
  <mergeCells count="1">
    <mergeCell ref="A1:B1"/>
  </mergeCells>
  <pageMargins left="0.7" right="0.7" top="0.75" bottom="0.75" header="0.3" footer="0.3"/>
  <pageSetup paperSize="9" orientation="portrait" r:id="rId1"/>
  <ignoredErrors>
    <ignoredError sqref="P23:P29 J23:K29 M23:M29"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6"/>
  <sheetViews>
    <sheetView zoomScaleNormal="100" workbookViewId="0">
      <selection activeCell="I20" sqref="I20"/>
    </sheetView>
  </sheetViews>
  <sheetFormatPr defaultRowHeight="14.5"/>
  <cols>
    <col min="1" max="1" width="54" customWidth="1"/>
    <col min="2" max="2" width="20.7265625" bestFit="1" customWidth="1"/>
    <col min="3" max="3" width="13.26953125" bestFit="1" customWidth="1"/>
    <col min="4" max="4" width="16.26953125" customWidth="1"/>
    <col min="5" max="5" width="17.26953125" customWidth="1"/>
    <col min="6" max="6" width="24.26953125" customWidth="1"/>
    <col min="7" max="7" width="17.54296875" customWidth="1"/>
    <col min="8" max="8" width="19.1796875" bestFit="1" customWidth="1"/>
    <col min="9" max="9" width="11.54296875" customWidth="1"/>
    <col min="10" max="10" width="13.7265625" customWidth="1"/>
    <col min="11" max="11" width="21.81640625" customWidth="1"/>
    <col min="12" max="13" width="14.81640625" customWidth="1"/>
    <col min="14" max="14" width="14.7265625" customWidth="1"/>
    <col min="15" max="15" width="18.26953125" customWidth="1"/>
    <col min="16" max="16" width="11.26953125" customWidth="1"/>
    <col min="17" max="17" width="11.1796875" customWidth="1"/>
    <col min="18" max="18" width="2" customWidth="1"/>
    <col min="19" max="19" width="16" customWidth="1"/>
    <col min="20" max="20" width="12.1796875" customWidth="1"/>
    <col min="21" max="21" width="12.54296875" customWidth="1"/>
  </cols>
  <sheetData>
    <row r="1" spans="1:5" ht="18.5">
      <c r="A1" s="138" t="s">
        <v>521</v>
      </c>
      <c r="B1" s="139"/>
      <c r="C1" s="80" t="s">
        <v>483</v>
      </c>
    </row>
    <row r="2" spans="1:5">
      <c r="A2" s="95" t="s">
        <v>486</v>
      </c>
      <c r="B2" s="104" t="s">
        <v>478</v>
      </c>
    </row>
    <row r="3" spans="1:5">
      <c r="A3" s="95" t="s">
        <v>484</v>
      </c>
      <c r="B3" s="105">
        <v>45705</v>
      </c>
    </row>
    <row r="4" spans="1:5">
      <c r="A4" s="96" t="s">
        <v>485</v>
      </c>
      <c r="B4" s="106">
        <v>2026</v>
      </c>
    </row>
    <row r="7" spans="1:5">
      <c r="A7" s="80" t="s">
        <v>487</v>
      </c>
    </row>
    <row r="8" spans="1:5">
      <c r="A8" s="86" t="s">
        <v>488</v>
      </c>
      <c r="B8" s="102" t="s">
        <v>489</v>
      </c>
      <c r="C8" s="102" t="s">
        <v>490</v>
      </c>
      <c r="D8" s="103" t="s">
        <v>491</v>
      </c>
    </row>
    <row r="9" spans="1:5">
      <c r="A9" s="84" t="s">
        <v>493</v>
      </c>
      <c r="B9" s="71">
        <v>1000000</v>
      </c>
      <c r="C9" s="71">
        <v>200</v>
      </c>
      <c r="D9" s="83">
        <f>B9/C9</f>
        <v>5000</v>
      </c>
    </row>
    <row r="10" spans="1:5">
      <c r="A10" s="84" t="s">
        <v>494</v>
      </c>
      <c r="B10" s="71">
        <v>100000</v>
      </c>
      <c r="C10" s="82"/>
      <c r="D10" s="83"/>
    </row>
    <row r="11" spans="1:5">
      <c r="A11" s="85" t="s">
        <v>495</v>
      </c>
      <c r="B11" s="76">
        <v>20000</v>
      </c>
      <c r="C11" s="88"/>
      <c r="D11" s="99"/>
    </row>
    <row r="12" spans="1:5">
      <c r="A12" t="s">
        <v>492</v>
      </c>
      <c r="B12" s="71"/>
      <c r="C12" s="71"/>
    </row>
    <row r="13" spans="1:5">
      <c r="B13" s="71"/>
      <c r="C13" s="71"/>
    </row>
    <row r="14" spans="1:5">
      <c r="A14" s="108" t="s">
        <v>496</v>
      </c>
      <c r="B14" s="71"/>
      <c r="C14" s="71"/>
      <c r="D14" s="71"/>
      <c r="E14" s="71"/>
    </row>
    <row r="15" spans="1:5">
      <c r="A15" s="87" t="s">
        <v>497</v>
      </c>
      <c r="B15" s="71"/>
      <c r="C15" s="71"/>
      <c r="D15" s="71"/>
      <c r="E15" s="71"/>
    </row>
    <row r="16" spans="1:5">
      <c r="A16" s="87" t="s">
        <v>525</v>
      </c>
    </row>
    <row r="17" spans="1:20">
      <c r="A17" s="87" t="s">
        <v>498</v>
      </c>
    </row>
    <row r="18" spans="1:20">
      <c r="A18" s="87" t="s">
        <v>499</v>
      </c>
    </row>
    <row r="19" spans="1:20">
      <c r="A19" t="s">
        <v>500</v>
      </c>
      <c r="H19" s="81" t="s">
        <v>110</v>
      </c>
      <c r="I19" s="72">
        <v>0.59599999999999997</v>
      </c>
    </row>
    <row r="20" spans="1:20">
      <c r="H20" s="81" t="s">
        <v>111</v>
      </c>
      <c r="I20" s="73">
        <v>0.39029999999999998</v>
      </c>
    </row>
    <row r="21" spans="1:20" ht="15" thickBot="1">
      <c r="A21" s="80" t="s">
        <v>483</v>
      </c>
    </row>
    <row r="22" spans="1:20" s="91" customFormat="1" ht="57.75" customHeight="1" thickTop="1">
      <c r="A22" s="89" t="s">
        <v>472</v>
      </c>
      <c r="B22" s="90" t="s">
        <v>490</v>
      </c>
      <c r="C22" s="109" t="s">
        <v>514</v>
      </c>
      <c r="D22" s="90" t="s">
        <v>513</v>
      </c>
      <c r="E22" s="90" t="s">
        <v>512</v>
      </c>
      <c r="F22" s="90" t="s">
        <v>503</v>
      </c>
      <c r="G22" s="90" t="s">
        <v>504</v>
      </c>
      <c r="H22" s="90" t="s">
        <v>505</v>
      </c>
      <c r="I22" s="109" t="s">
        <v>506</v>
      </c>
      <c r="J22" s="109" t="s">
        <v>507</v>
      </c>
      <c r="K22" s="109" t="s">
        <v>515</v>
      </c>
      <c r="L22" s="90" t="s">
        <v>508</v>
      </c>
      <c r="M22" s="92" t="s">
        <v>509</v>
      </c>
      <c r="N22" s="120" t="s">
        <v>524</v>
      </c>
      <c r="O22" s="90" t="s">
        <v>511</v>
      </c>
      <c r="P22" s="112" t="s">
        <v>510</v>
      </c>
      <c r="Q22" s="120" t="s">
        <v>523</v>
      </c>
      <c r="R22"/>
      <c r="S22"/>
      <c r="T22"/>
    </row>
    <row r="23" spans="1:20">
      <c r="A23" s="74" t="s">
        <v>520</v>
      </c>
      <c r="B23" s="71">
        <v>5</v>
      </c>
      <c r="C23" s="82">
        <f>B23*$D$9</f>
        <v>25000</v>
      </c>
      <c r="D23" s="71">
        <v>10000</v>
      </c>
      <c r="E23" s="71">
        <v>5000</v>
      </c>
      <c r="F23" s="71">
        <v>5000</v>
      </c>
      <c r="G23" s="71">
        <v>400000</v>
      </c>
      <c r="H23" s="82">
        <f>G23*$I$19</f>
        <v>238400</v>
      </c>
      <c r="I23" s="82">
        <f>(G23+H23)*$I$20</f>
        <v>249167.52</v>
      </c>
      <c r="J23" s="82">
        <f>(B23/$B$29)*$B$10</f>
        <v>100000</v>
      </c>
      <c r="K23" s="82">
        <f>(B23/$B$29)*$B$11</f>
        <v>20000</v>
      </c>
      <c r="L23" s="71">
        <v>2000</v>
      </c>
      <c r="M23" s="93">
        <f>SUM(C23:L23)</f>
        <v>1054567.52</v>
      </c>
      <c r="N23" s="122">
        <f>M23-C23-I23-J23-K23</f>
        <v>660400</v>
      </c>
      <c r="O23" s="117">
        <v>760</v>
      </c>
      <c r="P23" s="132">
        <f t="shared" ref="P23:P28" si="0">M23/O23</f>
        <v>1387.5888421052632</v>
      </c>
      <c r="Q23" s="122">
        <f>N23/O23</f>
        <v>868.9473684210526</v>
      </c>
    </row>
    <row r="24" spans="1:20">
      <c r="A24" s="74" t="s">
        <v>474</v>
      </c>
      <c r="B24" s="71"/>
      <c r="C24" s="82">
        <f t="shared" ref="C24:C28" si="1">B24*$D$9</f>
        <v>0</v>
      </c>
      <c r="D24" s="71"/>
      <c r="E24" s="71"/>
      <c r="F24" s="71"/>
      <c r="G24" s="71"/>
      <c r="H24" s="82">
        <f t="shared" ref="H24:H28" si="2">G24*$I$19</f>
        <v>0</v>
      </c>
      <c r="I24" s="82">
        <f t="shared" ref="I24:I28" si="3">(G24+H24)*$I$20</f>
        <v>0</v>
      </c>
      <c r="J24" s="82">
        <f t="shared" ref="J24:J28" si="4">(B24/$B$29)*$B$10</f>
        <v>0</v>
      </c>
      <c r="K24" s="82">
        <f t="shared" ref="K24:K28" si="5">(B24/$B$29)*$B$11</f>
        <v>0</v>
      </c>
      <c r="L24" s="71"/>
      <c r="M24" s="113">
        <f t="shared" ref="M24:M28" si="6">SUM(C24:L24)</f>
        <v>0</v>
      </c>
      <c r="N24" s="121">
        <f t="shared" ref="N24:N28" si="7">M24-C24-I24-J24-K24</f>
        <v>0</v>
      </c>
      <c r="O24" s="116"/>
      <c r="P24" s="113" t="e">
        <f t="shared" si="0"/>
        <v>#DIV/0!</v>
      </c>
      <c r="Q24" s="121" t="e">
        <f t="shared" ref="Q24:Q28" si="8">N24/O24</f>
        <v>#DIV/0!</v>
      </c>
    </row>
    <row r="25" spans="1:20">
      <c r="A25" s="74" t="s">
        <v>475</v>
      </c>
      <c r="B25" s="71"/>
      <c r="C25" s="82">
        <f t="shared" si="1"/>
        <v>0</v>
      </c>
      <c r="D25" s="71"/>
      <c r="E25" s="71"/>
      <c r="F25" s="71"/>
      <c r="G25" s="71"/>
      <c r="H25" s="82">
        <f t="shared" si="2"/>
        <v>0</v>
      </c>
      <c r="I25" s="82">
        <f t="shared" si="3"/>
        <v>0</v>
      </c>
      <c r="J25" s="82">
        <f t="shared" si="4"/>
        <v>0</v>
      </c>
      <c r="K25" s="82">
        <f t="shared" si="5"/>
        <v>0</v>
      </c>
      <c r="L25" s="71"/>
      <c r="M25" s="93">
        <f t="shared" si="6"/>
        <v>0</v>
      </c>
      <c r="N25" s="82">
        <f t="shared" si="7"/>
        <v>0</v>
      </c>
      <c r="O25" s="116"/>
      <c r="P25" s="82" t="e">
        <f t="shared" si="0"/>
        <v>#DIV/0!</v>
      </c>
      <c r="Q25" s="121" t="e">
        <f t="shared" si="8"/>
        <v>#DIV/0!</v>
      </c>
    </row>
    <row r="26" spans="1:20">
      <c r="A26" s="74" t="s">
        <v>476</v>
      </c>
      <c r="B26" s="71"/>
      <c r="C26" s="82">
        <f t="shared" si="1"/>
        <v>0</v>
      </c>
      <c r="D26" s="71"/>
      <c r="E26" s="71"/>
      <c r="F26" s="71"/>
      <c r="G26" s="71"/>
      <c r="H26" s="82">
        <f t="shared" si="2"/>
        <v>0</v>
      </c>
      <c r="I26" s="82">
        <f t="shared" si="3"/>
        <v>0</v>
      </c>
      <c r="J26" s="82">
        <f t="shared" si="4"/>
        <v>0</v>
      </c>
      <c r="K26" s="82">
        <f t="shared" si="5"/>
        <v>0</v>
      </c>
      <c r="L26" s="71"/>
      <c r="M26" s="93">
        <f t="shared" si="6"/>
        <v>0</v>
      </c>
      <c r="N26" s="82">
        <f t="shared" si="7"/>
        <v>0</v>
      </c>
      <c r="O26" s="116"/>
      <c r="P26" s="82" t="e">
        <f t="shared" si="0"/>
        <v>#DIV/0!</v>
      </c>
      <c r="Q26" s="121" t="e">
        <f t="shared" si="8"/>
        <v>#DIV/0!</v>
      </c>
    </row>
    <row r="27" spans="1:20">
      <c r="A27" s="74" t="s">
        <v>477</v>
      </c>
      <c r="B27" s="71"/>
      <c r="C27" s="82">
        <f t="shared" si="1"/>
        <v>0</v>
      </c>
      <c r="D27" s="71"/>
      <c r="E27" s="71"/>
      <c r="F27" s="71"/>
      <c r="G27" s="71"/>
      <c r="H27" s="82">
        <f t="shared" si="2"/>
        <v>0</v>
      </c>
      <c r="I27" s="82">
        <f t="shared" si="3"/>
        <v>0</v>
      </c>
      <c r="J27" s="82">
        <f t="shared" si="4"/>
        <v>0</v>
      </c>
      <c r="K27" s="82">
        <f t="shared" si="5"/>
        <v>0</v>
      </c>
      <c r="L27" s="71"/>
      <c r="M27" s="113">
        <f t="shared" si="6"/>
        <v>0</v>
      </c>
      <c r="N27" s="121">
        <f t="shared" si="7"/>
        <v>0</v>
      </c>
      <c r="O27" s="116"/>
      <c r="P27" s="82" t="e">
        <f t="shared" si="0"/>
        <v>#DIV/0!</v>
      </c>
      <c r="Q27" s="121" t="e">
        <f t="shared" si="8"/>
        <v>#DIV/0!</v>
      </c>
    </row>
    <row r="28" spans="1:20">
      <c r="A28" s="75" t="s">
        <v>501</v>
      </c>
      <c r="B28" s="76"/>
      <c r="C28" s="88">
        <f t="shared" si="1"/>
        <v>0</v>
      </c>
      <c r="D28" s="76"/>
      <c r="E28" s="76"/>
      <c r="F28" s="76"/>
      <c r="G28" s="76"/>
      <c r="H28" s="88">
        <f t="shared" si="2"/>
        <v>0</v>
      </c>
      <c r="I28" s="88">
        <f t="shared" si="3"/>
        <v>0</v>
      </c>
      <c r="J28" s="88">
        <f t="shared" si="4"/>
        <v>0</v>
      </c>
      <c r="K28" s="88">
        <f t="shared" si="5"/>
        <v>0</v>
      </c>
      <c r="L28" s="76"/>
      <c r="M28" s="98">
        <f t="shared" si="6"/>
        <v>0</v>
      </c>
      <c r="N28" s="121">
        <f t="shared" si="7"/>
        <v>0</v>
      </c>
      <c r="O28" s="119"/>
      <c r="P28" s="98" t="e">
        <f t="shared" si="0"/>
        <v>#DIV/0!</v>
      </c>
      <c r="Q28" s="99" t="e">
        <f t="shared" si="8"/>
        <v>#DIV/0!</v>
      </c>
    </row>
    <row r="29" spans="1:20" s="50" customFormat="1" ht="15" thickBot="1">
      <c r="A29" s="77" t="s">
        <v>516</v>
      </c>
      <c r="B29" s="78">
        <f>SUM(B23:B28)</f>
        <v>5</v>
      </c>
      <c r="C29" s="78">
        <f>SUM(C23:C28)</f>
        <v>25000</v>
      </c>
      <c r="D29" s="78">
        <f t="shared" ref="D29:L29" si="9">SUM(D23:D28)</f>
        <v>10000</v>
      </c>
      <c r="E29" s="78">
        <f t="shared" si="9"/>
        <v>5000</v>
      </c>
      <c r="F29" s="78">
        <f t="shared" si="9"/>
        <v>5000</v>
      </c>
      <c r="G29" s="78">
        <f t="shared" si="9"/>
        <v>400000</v>
      </c>
      <c r="H29" s="78">
        <f t="shared" si="9"/>
        <v>238400</v>
      </c>
      <c r="I29" s="78">
        <f t="shared" si="9"/>
        <v>249167.52</v>
      </c>
      <c r="J29" s="78">
        <f t="shared" si="9"/>
        <v>100000</v>
      </c>
      <c r="K29" s="78">
        <f t="shared" si="9"/>
        <v>20000</v>
      </c>
      <c r="L29" s="78">
        <f t="shared" si="9"/>
        <v>2000</v>
      </c>
      <c r="M29" s="94">
        <f>SUM(M23:M28)</f>
        <v>1054567.52</v>
      </c>
      <c r="N29" s="123">
        <f>SUM(N23:N28)</f>
        <v>660400</v>
      </c>
      <c r="O29" s="78">
        <f>SUM(O23:O28)</f>
        <v>760</v>
      </c>
      <c r="P29" s="133" t="e">
        <f>SUM(P23:P28)</f>
        <v>#DIV/0!</v>
      </c>
      <c r="Q29" s="111" t="e">
        <f>SUM(Q23:Q28)</f>
        <v>#DIV/0!</v>
      </c>
      <c r="R29"/>
      <c r="S29"/>
      <c r="T29"/>
    </row>
    <row r="30" spans="1:20" ht="15" thickTop="1">
      <c r="A30" t="s">
        <v>492</v>
      </c>
      <c r="B30" s="71"/>
      <c r="C30" s="71"/>
      <c r="D30" s="71"/>
      <c r="E30" s="71"/>
      <c r="F30" s="71"/>
      <c r="G30" s="71"/>
      <c r="H30" s="71"/>
      <c r="I30" s="71"/>
      <c r="J30" s="71"/>
      <c r="K30" s="71"/>
    </row>
    <row r="31" spans="1:20">
      <c r="A31" t="s">
        <v>517</v>
      </c>
    </row>
    <row r="32" spans="1:20">
      <c r="A32" t="s">
        <v>518</v>
      </c>
      <c r="I32" s="126" t="s">
        <v>522</v>
      </c>
      <c r="J32" s="127"/>
      <c r="K32" s="127"/>
      <c r="L32" s="127"/>
      <c r="M32" s="128"/>
    </row>
    <row r="33" spans="1:21">
      <c r="A33" t="s">
        <v>519</v>
      </c>
      <c r="I33" s="129" t="s">
        <v>528</v>
      </c>
      <c r="J33" s="130"/>
      <c r="K33" s="130"/>
      <c r="L33" s="130"/>
      <c r="M33" s="131"/>
    </row>
    <row r="34" spans="1:21">
      <c r="A34" s="100"/>
    </row>
    <row r="36" spans="1:21">
      <c r="A36" s="108" t="s">
        <v>502</v>
      </c>
      <c r="B36" s="97"/>
      <c r="C36" s="97"/>
      <c r="D36" s="97"/>
      <c r="E36" s="97"/>
      <c r="F36" s="97"/>
      <c r="G36" s="97"/>
      <c r="H36" s="97"/>
      <c r="I36" s="97"/>
      <c r="J36" s="97"/>
      <c r="K36" s="97"/>
      <c r="L36" s="97"/>
      <c r="M36" s="97"/>
      <c r="N36" s="97"/>
      <c r="O36" s="97"/>
      <c r="P36" s="97"/>
      <c r="Q36" s="97"/>
      <c r="R36" s="97"/>
      <c r="S36" s="97"/>
      <c r="T36" s="97"/>
      <c r="U36" s="97"/>
    </row>
  </sheetData>
  <mergeCells count="1">
    <mergeCell ref="A1:B1"/>
  </mergeCells>
  <pageMargins left="0.7" right="0.7" top="0.75" bottom="0.75" header="0.3" footer="0.3"/>
  <pageSetup paperSize="9" orientation="portrait" r:id="rId1"/>
  <ignoredErrors>
    <ignoredError sqref="P24:P29"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0:B33"/>
  <sheetViews>
    <sheetView zoomScale="110" zoomScaleNormal="110" workbookViewId="0">
      <selection activeCell="G19" sqref="G19"/>
    </sheetView>
  </sheetViews>
  <sheetFormatPr defaultRowHeight="14.5"/>
  <cols>
    <col min="2" max="2" width="29.26953125" customWidth="1"/>
  </cols>
  <sheetData>
    <row r="30" spans="2:2">
      <c r="B30" s="50"/>
    </row>
    <row r="33" spans="2:2">
      <c r="B33" s="50"/>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P13:P27"/>
  <sheetViews>
    <sheetView zoomScale="110" zoomScaleNormal="110" workbookViewId="0">
      <selection activeCell="S8" sqref="S8"/>
    </sheetView>
  </sheetViews>
  <sheetFormatPr defaultRowHeight="14.5"/>
  <sheetData>
    <row r="13" spans="16:16">
      <c r="P13" s="100"/>
    </row>
    <row r="17" spans="16:16">
      <c r="P17" s="100"/>
    </row>
    <row r="27" spans="16:16">
      <c r="P27" s="100"/>
    </row>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772"/>
  <sheetViews>
    <sheetView workbookViewId="0"/>
  </sheetViews>
  <sheetFormatPr defaultRowHeight="14.5"/>
  <cols>
    <col min="1" max="1" width="10" bestFit="1" customWidth="1"/>
    <col min="2" max="2" width="9" customWidth="1"/>
    <col min="3" max="3" width="8.453125" customWidth="1"/>
    <col min="4" max="4" width="32.81640625" customWidth="1"/>
    <col min="6" max="6" width="11" customWidth="1"/>
    <col min="7" max="7" width="15.453125" customWidth="1"/>
    <col min="8" max="8" width="16.453125" customWidth="1"/>
    <col min="9" max="9" width="18.54296875" customWidth="1"/>
    <col min="10" max="10" width="90.453125" bestFit="1" customWidth="1"/>
    <col min="11" max="11" width="16.1796875" style="14" bestFit="1" customWidth="1"/>
    <col min="12" max="12" width="9.54296875" customWidth="1"/>
    <col min="13" max="13" width="16.54296875" customWidth="1"/>
  </cols>
  <sheetData>
    <row r="2" spans="1:14">
      <c r="A2" t="s">
        <v>48</v>
      </c>
      <c r="B2" t="s">
        <v>49</v>
      </c>
      <c r="C2" t="s">
        <v>32</v>
      </c>
      <c r="D2" t="s">
        <v>50</v>
      </c>
      <c r="E2" t="s">
        <v>51</v>
      </c>
      <c r="F2" t="s">
        <v>52</v>
      </c>
      <c r="G2" t="s">
        <v>53</v>
      </c>
      <c r="H2" t="s">
        <v>89</v>
      </c>
      <c r="I2" t="s">
        <v>82</v>
      </c>
      <c r="J2" t="s">
        <v>54</v>
      </c>
      <c r="K2" s="14" t="s">
        <v>33</v>
      </c>
      <c r="L2" t="s">
        <v>55</v>
      </c>
      <c r="M2" t="s">
        <v>56</v>
      </c>
      <c r="N2" t="s">
        <v>84</v>
      </c>
    </row>
    <row r="3" spans="1:14">
      <c r="A3">
        <v>68002082</v>
      </c>
      <c r="B3">
        <v>202101</v>
      </c>
      <c r="C3">
        <v>69133</v>
      </c>
      <c r="D3" t="s">
        <v>45</v>
      </c>
      <c r="E3" t="s">
        <v>2</v>
      </c>
      <c r="F3" t="s">
        <v>61</v>
      </c>
      <c r="G3" t="s">
        <v>62</v>
      </c>
      <c r="H3" t="s">
        <v>58</v>
      </c>
      <c r="I3" t="s">
        <v>83</v>
      </c>
      <c r="J3" t="s">
        <v>58</v>
      </c>
      <c r="K3" s="14">
        <v>35497.07</v>
      </c>
      <c r="N3" t="s">
        <v>85</v>
      </c>
    </row>
    <row r="4" spans="1:14">
      <c r="A4">
        <v>68002082</v>
      </c>
      <c r="B4">
        <v>202101</v>
      </c>
      <c r="C4">
        <v>69133</v>
      </c>
      <c r="D4" t="s">
        <v>45</v>
      </c>
      <c r="E4" t="s">
        <v>2</v>
      </c>
      <c r="F4" t="s">
        <v>59</v>
      </c>
      <c r="G4" t="s">
        <v>60</v>
      </c>
      <c r="H4" t="s">
        <v>58</v>
      </c>
      <c r="I4" t="s">
        <v>83</v>
      </c>
      <c r="J4" t="s">
        <v>58</v>
      </c>
      <c r="K4" s="14">
        <v>12636.67</v>
      </c>
      <c r="N4" t="s">
        <v>85</v>
      </c>
    </row>
    <row r="5" spans="1:14">
      <c r="A5">
        <v>68002111</v>
      </c>
      <c r="B5">
        <v>202102</v>
      </c>
      <c r="C5">
        <v>69133</v>
      </c>
      <c r="D5" t="s">
        <v>45</v>
      </c>
      <c r="E5" t="s">
        <v>2</v>
      </c>
      <c r="F5" t="s">
        <v>59</v>
      </c>
      <c r="G5" t="s">
        <v>60</v>
      </c>
      <c r="H5" t="s">
        <v>58</v>
      </c>
      <c r="I5" t="s">
        <v>83</v>
      </c>
      <c r="J5" t="s">
        <v>58</v>
      </c>
      <c r="K5" s="14">
        <v>12636.67</v>
      </c>
      <c r="N5" t="s">
        <v>85</v>
      </c>
    </row>
    <row r="6" spans="1:14">
      <c r="A6">
        <v>68002111</v>
      </c>
      <c r="B6">
        <v>202102</v>
      </c>
      <c r="C6">
        <v>69133</v>
      </c>
      <c r="D6" t="s">
        <v>45</v>
      </c>
      <c r="E6" t="s">
        <v>2</v>
      </c>
      <c r="F6" t="s">
        <v>61</v>
      </c>
      <c r="G6" t="s">
        <v>62</v>
      </c>
      <c r="H6" t="s">
        <v>58</v>
      </c>
      <c r="I6" t="s">
        <v>83</v>
      </c>
      <c r="J6" t="s">
        <v>58</v>
      </c>
      <c r="K6" s="14">
        <v>35497.07</v>
      </c>
      <c r="N6" t="s">
        <v>85</v>
      </c>
    </row>
    <row r="7" spans="1:14">
      <c r="A7">
        <v>68002149</v>
      </c>
      <c r="B7">
        <v>202103</v>
      </c>
      <c r="C7">
        <v>69133</v>
      </c>
      <c r="D7" t="s">
        <v>45</v>
      </c>
      <c r="E7" t="s">
        <v>2</v>
      </c>
      <c r="F7" t="s">
        <v>59</v>
      </c>
      <c r="G7" t="s">
        <v>60</v>
      </c>
      <c r="H7" t="s">
        <v>58</v>
      </c>
      <c r="I7" t="s">
        <v>83</v>
      </c>
      <c r="J7" t="s">
        <v>58</v>
      </c>
      <c r="K7" s="14">
        <v>12636.67</v>
      </c>
      <c r="N7" t="s">
        <v>85</v>
      </c>
    </row>
    <row r="8" spans="1:14">
      <c r="A8">
        <v>68002149</v>
      </c>
      <c r="B8">
        <v>202103</v>
      </c>
      <c r="C8">
        <v>69133</v>
      </c>
      <c r="D8" t="s">
        <v>45</v>
      </c>
      <c r="E8" t="s">
        <v>2</v>
      </c>
      <c r="F8" t="s">
        <v>61</v>
      </c>
      <c r="G8" t="s">
        <v>62</v>
      </c>
      <c r="H8" t="s">
        <v>58</v>
      </c>
      <c r="I8" t="s">
        <v>83</v>
      </c>
      <c r="J8" t="s">
        <v>58</v>
      </c>
      <c r="K8" s="14">
        <v>35497.07</v>
      </c>
      <c r="N8" t="s">
        <v>85</v>
      </c>
    </row>
    <row r="9" spans="1:14">
      <c r="A9">
        <v>68002169</v>
      </c>
      <c r="B9">
        <v>202104</v>
      </c>
      <c r="C9">
        <v>69133</v>
      </c>
      <c r="D9" t="s">
        <v>45</v>
      </c>
      <c r="E9" t="s">
        <v>2</v>
      </c>
      <c r="F9" t="s">
        <v>61</v>
      </c>
      <c r="G9" t="s">
        <v>62</v>
      </c>
      <c r="H9" t="s">
        <v>58</v>
      </c>
      <c r="I9" t="s">
        <v>83</v>
      </c>
      <c r="J9" t="s">
        <v>58</v>
      </c>
      <c r="K9" s="14">
        <v>35497.07</v>
      </c>
      <c r="N9" t="s">
        <v>85</v>
      </c>
    </row>
    <row r="10" spans="1:14">
      <c r="A10">
        <v>68002169</v>
      </c>
      <c r="B10">
        <v>202104</v>
      </c>
      <c r="C10">
        <v>69133</v>
      </c>
      <c r="D10" t="s">
        <v>45</v>
      </c>
      <c r="E10" t="s">
        <v>2</v>
      </c>
      <c r="F10" t="s">
        <v>59</v>
      </c>
      <c r="G10" t="s">
        <v>60</v>
      </c>
      <c r="H10" t="s">
        <v>58</v>
      </c>
      <c r="I10" t="s">
        <v>83</v>
      </c>
      <c r="J10" t="s">
        <v>58</v>
      </c>
      <c r="K10" s="14">
        <v>12636.67</v>
      </c>
      <c r="N10" t="s">
        <v>85</v>
      </c>
    </row>
    <row r="11" spans="1:14">
      <c r="A11">
        <v>68002199</v>
      </c>
      <c r="B11">
        <v>202105</v>
      </c>
      <c r="C11">
        <v>69133</v>
      </c>
      <c r="D11" t="s">
        <v>45</v>
      </c>
      <c r="E11" t="s">
        <v>2</v>
      </c>
      <c r="F11" t="s">
        <v>59</v>
      </c>
      <c r="G11" t="s">
        <v>60</v>
      </c>
      <c r="H11" t="s">
        <v>58</v>
      </c>
      <c r="I11" t="s">
        <v>83</v>
      </c>
      <c r="J11" t="s">
        <v>58</v>
      </c>
      <c r="K11" s="14">
        <v>12636.67</v>
      </c>
      <c r="N11" t="s">
        <v>85</v>
      </c>
    </row>
    <row r="12" spans="1:14">
      <c r="A12">
        <v>68002199</v>
      </c>
      <c r="B12">
        <v>202105</v>
      </c>
      <c r="C12">
        <v>69133</v>
      </c>
      <c r="D12" t="s">
        <v>45</v>
      </c>
      <c r="E12" t="s">
        <v>2</v>
      </c>
      <c r="F12" t="s">
        <v>61</v>
      </c>
      <c r="G12" t="s">
        <v>62</v>
      </c>
      <c r="H12" t="s">
        <v>58</v>
      </c>
      <c r="I12" t="s">
        <v>83</v>
      </c>
      <c r="J12" t="s">
        <v>58</v>
      </c>
      <c r="K12" s="14">
        <v>35497.07</v>
      </c>
      <c r="N12" t="s">
        <v>85</v>
      </c>
    </row>
    <row r="13" spans="1:14">
      <c r="A13">
        <v>68002238</v>
      </c>
      <c r="B13">
        <v>202106</v>
      </c>
      <c r="C13">
        <v>69133</v>
      </c>
      <c r="D13" t="s">
        <v>45</v>
      </c>
      <c r="E13" t="s">
        <v>2</v>
      </c>
      <c r="F13" t="s">
        <v>59</v>
      </c>
      <c r="G13" t="s">
        <v>60</v>
      </c>
      <c r="H13" t="s">
        <v>58</v>
      </c>
      <c r="I13" t="s">
        <v>83</v>
      </c>
      <c r="J13" t="s">
        <v>58</v>
      </c>
      <c r="K13" s="14">
        <v>12636.67</v>
      </c>
      <c r="N13" t="s">
        <v>85</v>
      </c>
    </row>
    <row r="14" spans="1:14">
      <c r="A14">
        <v>68002238</v>
      </c>
      <c r="B14">
        <v>202106</v>
      </c>
      <c r="C14">
        <v>69133</v>
      </c>
      <c r="D14" t="s">
        <v>45</v>
      </c>
      <c r="E14" t="s">
        <v>2</v>
      </c>
      <c r="F14" t="s">
        <v>61</v>
      </c>
      <c r="G14" t="s">
        <v>62</v>
      </c>
      <c r="H14" t="s">
        <v>58</v>
      </c>
      <c r="I14" t="s">
        <v>83</v>
      </c>
      <c r="J14" t="s">
        <v>58</v>
      </c>
      <c r="K14" s="14">
        <v>35497.07</v>
      </c>
      <c r="N14" t="s">
        <v>85</v>
      </c>
    </row>
    <row r="15" spans="1:14">
      <c r="A15">
        <v>68002248</v>
      </c>
      <c r="B15">
        <v>202107</v>
      </c>
      <c r="C15">
        <v>69133</v>
      </c>
      <c r="D15" t="s">
        <v>45</v>
      </c>
      <c r="E15" t="s">
        <v>2</v>
      </c>
      <c r="F15" t="s">
        <v>59</v>
      </c>
      <c r="G15" t="s">
        <v>60</v>
      </c>
      <c r="H15" t="s">
        <v>58</v>
      </c>
      <c r="I15" t="s">
        <v>83</v>
      </c>
      <c r="J15" t="s">
        <v>58</v>
      </c>
      <c r="K15" s="14">
        <v>12636.67</v>
      </c>
      <c r="N15" t="s">
        <v>85</v>
      </c>
    </row>
    <row r="16" spans="1:14">
      <c r="A16">
        <v>68002248</v>
      </c>
      <c r="B16">
        <v>202107</v>
      </c>
      <c r="C16">
        <v>69133</v>
      </c>
      <c r="D16" t="s">
        <v>45</v>
      </c>
      <c r="E16" t="s">
        <v>2</v>
      </c>
      <c r="F16" t="s">
        <v>61</v>
      </c>
      <c r="G16" t="s">
        <v>62</v>
      </c>
      <c r="H16" t="s">
        <v>58</v>
      </c>
      <c r="I16" t="s">
        <v>83</v>
      </c>
      <c r="J16" t="s">
        <v>58</v>
      </c>
      <c r="K16" s="14">
        <v>35497.07</v>
      </c>
      <c r="N16" t="s">
        <v>85</v>
      </c>
    </row>
    <row r="17" spans="1:14">
      <c r="A17">
        <v>68002267</v>
      </c>
      <c r="B17">
        <v>202108</v>
      </c>
      <c r="C17">
        <v>69133</v>
      </c>
      <c r="D17" t="s">
        <v>45</v>
      </c>
      <c r="E17" t="s">
        <v>2</v>
      </c>
      <c r="F17" t="s">
        <v>59</v>
      </c>
      <c r="G17" t="s">
        <v>60</v>
      </c>
      <c r="H17" t="s">
        <v>58</v>
      </c>
      <c r="I17" t="s">
        <v>83</v>
      </c>
      <c r="J17" t="s">
        <v>58</v>
      </c>
      <c r="K17" s="14">
        <v>12636.67</v>
      </c>
      <c r="N17" t="s">
        <v>85</v>
      </c>
    </row>
    <row r="18" spans="1:14">
      <c r="A18">
        <v>68002267</v>
      </c>
      <c r="B18">
        <v>202108</v>
      </c>
      <c r="C18">
        <v>69133</v>
      </c>
      <c r="D18" t="s">
        <v>45</v>
      </c>
      <c r="E18" t="s">
        <v>2</v>
      </c>
      <c r="F18" t="s">
        <v>61</v>
      </c>
      <c r="G18" t="s">
        <v>62</v>
      </c>
      <c r="H18" t="s">
        <v>58</v>
      </c>
      <c r="I18" t="s">
        <v>83</v>
      </c>
      <c r="J18" t="s">
        <v>58</v>
      </c>
      <c r="K18" s="14">
        <v>35497.07</v>
      </c>
      <c r="N18" t="s">
        <v>85</v>
      </c>
    </row>
    <row r="19" spans="1:14">
      <c r="A19">
        <v>68002292</v>
      </c>
      <c r="B19">
        <v>202109</v>
      </c>
      <c r="C19">
        <v>69133</v>
      </c>
      <c r="D19" t="s">
        <v>45</v>
      </c>
      <c r="E19" t="s">
        <v>2</v>
      </c>
      <c r="F19" t="s">
        <v>61</v>
      </c>
      <c r="G19" t="s">
        <v>62</v>
      </c>
      <c r="H19" t="s">
        <v>58</v>
      </c>
      <c r="I19" t="s">
        <v>83</v>
      </c>
      <c r="J19" t="s">
        <v>58</v>
      </c>
      <c r="K19" s="14">
        <v>35497.07</v>
      </c>
      <c r="N19" t="s">
        <v>85</v>
      </c>
    </row>
    <row r="20" spans="1:14">
      <c r="A20">
        <v>68002292</v>
      </c>
      <c r="B20">
        <v>202109</v>
      </c>
      <c r="C20">
        <v>69133</v>
      </c>
      <c r="D20" t="s">
        <v>45</v>
      </c>
      <c r="E20" t="s">
        <v>2</v>
      </c>
      <c r="F20" t="s">
        <v>59</v>
      </c>
      <c r="G20" t="s">
        <v>60</v>
      </c>
      <c r="H20" t="s">
        <v>58</v>
      </c>
      <c r="I20" t="s">
        <v>83</v>
      </c>
      <c r="J20" t="s">
        <v>58</v>
      </c>
      <c r="K20" s="14">
        <v>12636.67</v>
      </c>
      <c r="N20" t="s">
        <v>85</v>
      </c>
    </row>
    <row r="21" spans="1:14">
      <c r="A21">
        <v>68002323</v>
      </c>
      <c r="B21">
        <v>202110</v>
      </c>
      <c r="C21">
        <v>69133</v>
      </c>
      <c r="D21" t="s">
        <v>45</v>
      </c>
      <c r="E21" t="s">
        <v>2</v>
      </c>
      <c r="F21" t="s">
        <v>61</v>
      </c>
      <c r="G21" t="s">
        <v>62</v>
      </c>
      <c r="H21" t="s">
        <v>58</v>
      </c>
      <c r="I21" t="s">
        <v>83</v>
      </c>
      <c r="J21" t="s">
        <v>58</v>
      </c>
      <c r="K21" s="14">
        <v>35497.07</v>
      </c>
      <c r="N21" t="s">
        <v>85</v>
      </c>
    </row>
    <row r="22" spans="1:14">
      <c r="A22">
        <v>68002323</v>
      </c>
      <c r="B22">
        <v>202110</v>
      </c>
      <c r="C22">
        <v>69133</v>
      </c>
      <c r="D22" t="s">
        <v>45</v>
      </c>
      <c r="E22" t="s">
        <v>2</v>
      </c>
      <c r="F22" t="s">
        <v>59</v>
      </c>
      <c r="G22" t="s">
        <v>60</v>
      </c>
      <c r="H22" t="s">
        <v>58</v>
      </c>
      <c r="I22" t="s">
        <v>83</v>
      </c>
      <c r="J22" t="s">
        <v>58</v>
      </c>
      <c r="K22" s="14">
        <v>12636.64</v>
      </c>
      <c r="N22" t="s">
        <v>85</v>
      </c>
    </row>
    <row r="23" spans="1:14">
      <c r="A23">
        <v>68002357</v>
      </c>
      <c r="B23">
        <v>202111</v>
      </c>
      <c r="C23">
        <v>69133</v>
      </c>
      <c r="D23" t="s">
        <v>45</v>
      </c>
      <c r="E23" t="s">
        <v>2</v>
      </c>
      <c r="F23" t="s">
        <v>61</v>
      </c>
      <c r="G23" t="s">
        <v>62</v>
      </c>
      <c r="H23" t="s">
        <v>58</v>
      </c>
      <c r="I23" t="s">
        <v>83</v>
      </c>
      <c r="J23" t="s">
        <v>58</v>
      </c>
      <c r="K23" s="14">
        <v>35497.07</v>
      </c>
      <c r="N23" t="s">
        <v>85</v>
      </c>
    </row>
    <row r="24" spans="1:14">
      <c r="A24">
        <v>68002374</v>
      </c>
      <c r="B24">
        <v>202112</v>
      </c>
      <c r="C24">
        <v>69133</v>
      </c>
      <c r="D24" t="s">
        <v>45</v>
      </c>
      <c r="E24" t="s">
        <v>2</v>
      </c>
      <c r="F24" t="s">
        <v>61</v>
      </c>
      <c r="G24" t="s">
        <v>62</v>
      </c>
      <c r="H24" t="s">
        <v>58</v>
      </c>
      <c r="I24" t="s">
        <v>83</v>
      </c>
      <c r="J24" t="s">
        <v>58</v>
      </c>
      <c r="K24" s="14">
        <v>35497.1</v>
      </c>
      <c r="N24" t="s">
        <v>85</v>
      </c>
    </row>
    <row r="25" spans="1:14">
      <c r="A25">
        <v>68002082</v>
      </c>
      <c r="B25">
        <v>202101</v>
      </c>
      <c r="C25">
        <v>69133</v>
      </c>
      <c r="D25" t="s">
        <v>45</v>
      </c>
      <c r="E25" t="s">
        <v>4</v>
      </c>
      <c r="F25" t="s">
        <v>120</v>
      </c>
      <c r="G25" t="s">
        <v>121</v>
      </c>
      <c r="H25" t="s">
        <v>58</v>
      </c>
      <c r="I25" t="s">
        <v>90</v>
      </c>
      <c r="J25" t="s">
        <v>58</v>
      </c>
      <c r="K25" s="14">
        <v>548.16</v>
      </c>
      <c r="N25" t="s">
        <v>85</v>
      </c>
    </row>
    <row r="26" spans="1:14">
      <c r="A26">
        <v>68002111</v>
      </c>
      <c r="B26">
        <v>202102</v>
      </c>
      <c r="C26">
        <v>69133</v>
      </c>
      <c r="D26" t="s">
        <v>45</v>
      </c>
      <c r="E26" t="s">
        <v>4</v>
      </c>
      <c r="F26" t="s">
        <v>120</v>
      </c>
      <c r="G26" t="s">
        <v>121</v>
      </c>
      <c r="H26" t="s">
        <v>58</v>
      </c>
      <c r="I26" t="s">
        <v>90</v>
      </c>
      <c r="J26" t="s">
        <v>58</v>
      </c>
      <c r="K26" s="14">
        <v>548.16</v>
      </c>
      <c r="N26" t="s">
        <v>85</v>
      </c>
    </row>
    <row r="27" spans="1:14">
      <c r="A27">
        <v>68002149</v>
      </c>
      <c r="B27">
        <v>202103</v>
      </c>
      <c r="C27">
        <v>69133</v>
      </c>
      <c r="D27" t="s">
        <v>45</v>
      </c>
      <c r="E27" t="s">
        <v>4</v>
      </c>
      <c r="F27" t="s">
        <v>120</v>
      </c>
      <c r="G27" t="s">
        <v>121</v>
      </c>
      <c r="H27" t="s">
        <v>58</v>
      </c>
      <c r="I27" t="s">
        <v>90</v>
      </c>
      <c r="J27" t="s">
        <v>58</v>
      </c>
      <c r="K27" s="14">
        <v>548.16</v>
      </c>
      <c r="N27" t="s">
        <v>85</v>
      </c>
    </row>
    <row r="28" spans="1:14">
      <c r="A28">
        <v>68002169</v>
      </c>
      <c r="B28">
        <v>202104</v>
      </c>
      <c r="C28">
        <v>69133</v>
      </c>
      <c r="D28" t="s">
        <v>45</v>
      </c>
      <c r="E28" t="s">
        <v>4</v>
      </c>
      <c r="F28" t="s">
        <v>120</v>
      </c>
      <c r="G28" t="s">
        <v>121</v>
      </c>
      <c r="H28" t="s">
        <v>58</v>
      </c>
      <c r="I28" t="s">
        <v>90</v>
      </c>
      <c r="J28" t="s">
        <v>58</v>
      </c>
      <c r="K28" s="14">
        <v>548.16</v>
      </c>
      <c r="N28" t="s">
        <v>85</v>
      </c>
    </row>
    <row r="29" spans="1:14">
      <c r="A29">
        <v>68002199</v>
      </c>
      <c r="B29">
        <v>202105</v>
      </c>
      <c r="C29">
        <v>69133</v>
      </c>
      <c r="D29" t="s">
        <v>45</v>
      </c>
      <c r="E29" t="s">
        <v>4</v>
      </c>
      <c r="F29" t="s">
        <v>120</v>
      </c>
      <c r="G29" t="s">
        <v>121</v>
      </c>
      <c r="H29" t="s">
        <v>58</v>
      </c>
      <c r="I29" t="s">
        <v>90</v>
      </c>
      <c r="J29" t="s">
        <v>58</v>
      </c>
      <c r="K29" s="14">
        <v>548.16</v>
      </c>
      <c r="N29" t="s">
        <v>85</v>
      </c>
    </row>
    <row r="30" spans="1:14">
      <c r="A30">
        <v>68002238</v>
      </c>
      <c r="B30">
        <v>202106</v>
      </c>
      <c r="C30">
        <v>69133</v>
      </c>
      <c r="D30" t="s">
        <v>45</v>
      </c>
      <c r="E30" t="s">
        <v>4</v>
      </c>
      <c r="F30" t="s">
        <v>120</v>
      </c>
      <c r="G30" t="s">
        <v>121</v>
      </c>
      <c r="H30" t="s">
        <v>58</v>
      </c>
      <c r="I30" t="s">
        <v>90</v>
      </c>
      <c r="J30" t="s">
        <v>58</v>
      </c>
      <c r="K30" s="14">
        <v>548.16</v>
      </c>
      <c r="N30" t="s">
        <v>85</v>
      </c>
    </row>
    <row r="31" spans="1:14">
      <c r="A31">
        <v>68002248</v>
      </c>
      <c r="B31">
        <v>202107</v>
      </c>
      <c r="C31">
        <v>69133</v>
      </c>
      <c r="D31" t="s">
        <v>45</v>
      </c>
      <c r="E31" t="s">
        <v>4</v>
      </c>
      <c r="F31" t="s">
        <v>120</v>
      </c>
      <c r="G31" t="s">
        <v>121</v>
      </c>
      <c r="H31" t="s">
        <v>58</v>
      </c>
      <c r="I31" t="s">
        <v>90</v>
      </c>
      <c r="J31" t="s">
        <v>58</v>
      </c>
      <c r="K31" s="14">
        <v>548.16</v>
      </c>
      <c r="N31" t="s">
        <v>85</v>
      </c>
    </row>
    <row r="32" spans="1:14">
      <c r="A32">
        <v>68002267</v>
      </c>
      <c r="B32">
        <v>202108</v>
      </c>
      <c r="C32">
        <v>69133</v>
      </c>
      <c r="D32" t="s">
        <v>45</v>
      </c>
      <c r="E32" t="s">
        <v>4</v>
      </c>
      <c r="F32" t="s">
        <v>120</v>
      </c>
      <c r="G32" t="s">
        <v>121</v>
      </c>
      <c r="H32" t="s">
        <v>58</v>
      </c>
      <c r="I32" t="s">
        <v>90</v>
      </c>
      <c r="J32" t="s">
        <v>58</v>
      </c>
      <c r="K32" s="14">
        <v>548.16</v>
      </c>
      <c r="N32" t="s">
        <v>85</v>
      </c>
    </row>
    <row r="33" spans="1:14">
      <c r="A33">
        <v>68002292</v>
      </c>
      <c r="B33">
        <v>202109</v>
      </c>
      <c r="C33">
        <v>69133</v>
      </c>
      <c r="D33" t="s">
        <v>45</v>
      </c>
      <c r="E33" t="s">
        <v>4</v>
      </c>
      <c r="F33" t="s">
        <v>120</v>
      </c>
      <c r="G33" t="s">
        <v>121</v>
      </c>
      <c r="H33" t="s">
        <v>58</v>
      </c>
      <c r="I33" t="s">
        <v>90</v>
      </c>
      <c r="J33" t="s">
        <v>58</v>
      </c>
      <c r="K33" s="14">
        <v>548.16</v>
      </c>
      <c r="N33" t="s">
        <v>85</v>
      </c>
    </row>
    <row r="34" spans="1:14">
      <c r="A34">
        <v>68002323</v>
      </c>
      <c r="B34">
        <v>202110</v>
      </c>
      <c r="C34">
        <v>69133</v>
      </c>
      <c r="D34" t="s">
        <v>45</v>
      </c>
      <c r="E34" t="s">
        <v>4</v>
      </c>
      <c r="F34" t="s">
        <v>120</v>
      </c>
      <c r="G34" t="s">
        <v>121</v>
      </c>
      <c r="H34" t="s">
        <v>58</v>
      </c>
      <c r="I34" t="s">
        <v>90</v>
      </c>
      <c r="J34" t="s">
        <v>58</v>
      </c>
      <c r="K34" s="14">
        <v>548.16</v>
      </c>
      <c r="N34" t="s">
        <v>85</v>
      </c>
    </row>
    <row r="35" spans="1:14">
      <c r="A35">
        <v>68002357</v>
      </c>
      <c r="B35">
        <v>202111</v>
      </c>
      <c r="C35">
        <v>69133</v>
      </c>
      <c r="D35" t="s">
        <v>45</v>
      </c>
      <c r="E35" t="s">
        <v>4</v>
      </c>
      <c r="F35" t="s">
        <v>120</v>
      </c>
      <c r="G35" t="s">
        <v>121</v>
      </c>
      <c r="H35" t="s">
        <v>58</v>
      </c>
      <c r="I35" t="s">
        <v>90</v>
      </c>
      <c r="J35" t="s">
        <v>58</v>
      </c>
      <c r="K35" s="14">
        <v>548.16</v>
      </c>
      <c r="N35" t="s">
        <v>85</v>
      </c>
    </row>
    <row r="36" spans="1:14">
      <c r="A36">
        <v>68002374</v>
      </c>
      <c r="B36">
        <v>202112</v>
      </c>
      <c r="C36">
        <v>69133</v>
      </c>
      <c r="D36" t="s">
        <v>45</v>
      </c>
      <c r="E36" t="s">
        <v>4</v>
      </c>
      <c r="F36" t="s">
        <v>120</v>
      </c>
      <c r="G36" t="s">
        <v>121</v>
      </c>
      <c r="H36" t="s">
        <v>58</v>
      </c>
      <c r="I36" t="s">
        <v>90</v>
      </c>
      <c r="J36" t="s">
        <v>58</v>
      </c>
      <c r="K36" s="14">
        <v>548.21</v>
      </c>
      <c r="N36" t="s">
        <v>85</v>
      </c>
    </row>
    <row r="37" spans="1:14">
      <c r="A37">
        <v>68002169</v>
      </c>
      <c r="B37">
        <v>202104</v>
      </c>
      <c r="C37">
        <v>69135</v>
      </c>
      <c r="D37" t="s">
        <v>46</v>
      </c>
      <c r="E37" t="s">
        <v>122</v>
      </c>
      <c r="F37" t="s">
        <v>151</v>
      </c>
      <c r="G37" t="s">
        <v>152</v>
      </c>
      <c r="H37" t="s">
        <v>58</v>
      </c>
      <c r="I37" t="s">
        <v>1</v>
      </c>
      <c r="J37" t="s">
        <v>58</v>
      </c>
      <c r="K37" s="14">
        <v>462.22</v>
      </c>
      <c r="N37" t="s">
        <v>85</v>
      </c>
    </row>
    <row r="38" spans="1:14">
      <c r="A38">
        <v>68002199</v>
      </c>
      <c r="B38">
        <v>202105</v>
      </c>
      <c r="C38">
        <v>69135</v>
      </c>
      <c r="D38" t="s">
        <v>46</v>
      </c>
      <c r="E38" t="s">
        <v>122</v>
      </c>
      <c r="F38" t="s">
        <v>151</v>
      </c>
      <c r="G38" t="s">
        <v>152</v>
      </c>
      <c r="H38" t="s">
        <v>58</v>
      </c>
      <c r="I38" t="s">
        <v>1</v>
      </c>
      <c r="J38" t="s">
        <v>58</v>
      </c>
      <c r="K38" s="14">
        <v>462.22</v>
      </c>
      <c r="N38" t="s">
        <v>85</v>
      </c>
    </row>
    <row r="39" spans="1:14">
      <c r="A39">
        <v>68002238</v>
      </c>
      <c r="B39">
        <v>202106</v>
      </c>
      <c r="C39">
        <v>69135</v>
      </c>
      <c r="D39" t="s">
        <v>46</v>
      </c>
      <c r="E39" t="s">
        <v>122</v>
      </c>
      <c r="F39" t="s">
        <v>151</v>
      </c>
      <c r="G39" t="s">
        <v>152</v>
      </c>
      <c r="H39" t="s">
        <v>58</v>
      </c>
      <c r="I39" t="s">
        <v>1</v>
      </c>
      <c r="J39" t="s">
        <v>58</v>
      </c>
      <c r="K39" s="14">
        <v>462.22</v>
      </c>
      <c r="N39" t="s">
        <v>85</v>
      </c>
    </row>
    <row r="40" spans="1:14">
      <c r="A40">
        <v>68002248</v>
      </c>
      <c r="B40">
        <v>202107</v>
      </c>
      <c r="C40">
        <v>69135</v>
      </c>
      <c r="D40" t="s">
        <v>46</v>
      </c>
      <c r="E40" t="s">
        <v>122</v>
      </c>
      <c r="F40" t="s">
        <v>151</v>
      </c>
      <c r="G40" t="s">
        <v>152</v>
      </c>
      <c r="H40" t="s">
        <v>58</v>
      </c>
      <c r="I40" t="s">
        <v>1</v>
      </c>
      <c r="J40" t="s">
        <v>58</v>
      </c>
      <c r="K40" s="14">
        <v>462.22</v>
      </c>
      <c r="N40" t="s">
        <v>85</v>
      </c>
    </row>
    <row r="41" spans="1:14">
      <c r="A41">
        <v>68002267</v>
      </c>
      <c r="B41">
        <v>202108</v>
      </c>
      <c r="C41">
        <v>69135</v>
      </c>
      <c r="D41" t="s">
        <v>46</v>
      </c>
      <c r="E41" t="s">
        <v>122</v>
      </c>
      <c r="F41" t="s">
        <v>151</v>
      </c>
      <c r="G41" t="s">
        <v>152</v>
      </c>
      <c r="H41" t="s">
        <v>58</v>
      </c>
      <c r="I41" t="s">
        <v>1</v>
      </c>
      <c r="J41" t="s">
        <v>58</v>
      </c>
      <c r="K41" s="14">
        <v>462.22</v>
      </c>
      <c r="N41" t="s">
        <v>85</v>
      </c>
    </row>
    <row r="42" spans="1:14">
      <c r="A42">
        <v>68002292</v>
      </c>
      <c r="B42">
        <v>202109</v>
      </c>
      <c r="C42">
        <v>69135</v>
      </c>
      <c r="D42" t="s">
        <v>46</v>
      </c>
      <c r="E42" t="s">
        <v>122</v>
      </c>
      <c r="F42" t="s">
        <v>151</v>
      </c>
      <c r="G42" t="s">
        <v>152</v>
      </c>
      <c r="H42" t="s">
        <v>58</v>
      </c>
      <c r="I42" t="s">
        <v>1</v>
      </c>
      <c r="J42" t="s">
        <v>58</v>
      </c>
      <c r="K42" s="14">
        <v>462.22</v>
      </c>
      <c r="N42" t="s">
        <v>85</v>
      </c>
    </row>
    <row r="43" spans="1:14">
      <c r="A43">
        <v>68002323</v>
      </c>
      <c r="B43">
        <v>202110</v>
      </c>
      <c r="C43">
        <v>69135</v>
      </c>
      <c r="D43" t="s">
        <v>46</v>
      </c>
      <c r="E43" t="s">
        <v>122</v>
      </c>
      <c r="F43" t="s">
        <v>151</v>
      </c>
      <c r="G43" t="s">
        <v>152</v>
      </c>
      <c r="H43" t="s">
        <v>58</v>
      </c>
      <c r="I43" t="s">
        <v>1</v>
      </c>
      <c r="J43" t="s">
        <v>58</v>
      </c>
      <c r="K43" s="14">
        <v>462.22</v>
      </c>
      <c r="N43" t="s">
        <v>85</v>
      </c>
    </row>
    <row r="44" spans="1:14">
      <c r="A44">
        <v>68002357</v>
      </c>
      <c r="B44">
        <v>202111</v>
      </c>
      <c r="C44">
        <v>69135</v>
      </c>
      <c r="D44" t="s">
        <v>46</v>
      </c>
      <c r="E44" t="s">
        <v>122</v>
      </c>
      <c r="F44" t="s">
        <v>151</v>
      </c>
      <c r="G44" t="s">
        <v>152</v>
      </c>
      <c r="H44" t="s">
        <v>58</v>
      </c>
      <c r="I44" t="s">
        <v>1</v>
      </c>
      <c r="J44" t="s">
        <v>58</v>
      </c>
      <c r="K44" s="14">
        <v>462.22</v>
      </c>
      <c r="N44" t="s">
        <v>85</v>
      </c>
    </row>
    <row r="45" spans="1:14">
      <c r="A45">
        <v>68002374</v>
      </c>
      <c r="B45">
        <v>202112</v>
      </c>
      <c r="C45">
        <v>69135</v>
      </c>
      <c r="D45" t="s">
        <v>46</v>
      </c>
      <c r="E45" t="s">
        <v>122</v>
      </c>
      <c r="F45" t="s">
        <v>151</v>
      </c>
      <c r="G45" t="s">
        <v>152</v>
      </c>
      <c r="H45" t="s">
        <v>58</v>
      </c>
      <c r="I45" t="s">
        <v>1</v>
      </c>
      <c r="J45" t="s">
        <v>58</v>
      </c>
      <c r="K45" s="14">
        <v>462.19</v>
      </c>
      <c r="N45" t="s">
        <v>85</v>
      </c>
    </row>
    <row r="46" spans="1:14">
      <c r="A46">
        <v>68002082</v>
      </c>
      <c r="B46">
        <v>202101</v>
      </c>
      <c r="C46">
        <v>69133</v>
      </c>
      <c r="D46" t="s">
        <v>45</v>
      </c>
      <c r="E46" t="s">
        <v>117</v>
      </c>
      <c r="F46" t="s">
        <v>118</v>
      </c>
      <c r="G46" t="s">
        <v>119</v>
      </c>
      <c r="H46" t="s">
        <v>58</v>
      </c>
      <c r="I46" t="s">
        <v>146</v>
      </c>
      <c r="J46" t="s">
        <v>58</v>
      </c>
      <c r="K46" s="14">
        <v>17422</v>
      </c>
      <c r="N46" t="s">
        <v>85</v>
      </c>
    </row>
    <row r="47" spans="1:14">
      <c r="A47">
        <v>68002111</v>
      </c>
      <c r="B47">
        <v>202102</v>
      </c>
      <c r="C47">
        <v>69133</v>
      </c>
      <c r="D47" t="s">
        <v>45</v>
      </c>
      <c r="E47" t="s">
        <v>117</v>
      </c>
      <c r="F47" t="s">
        <v>118</v>
      </c>
      <c r="G47" t="s">
        <v>119</v>
      </c>
      <c r="H47" t="s">
        <v>58</v>
      </c>
      <c r="I47" t="s">
        <v>146</v>
      </c>
      <c r="J47" t="s">
        <v>58</v>
      </c>
      <c r="K47" s="14">
        <v>17422</v>
      </c>
      <c r="N47" t="s">
        <v>85</v>
      </c>
    </row>
    <row r="48" spans="1:14">
      <c r="A48">
        <v>68002149</v>
      </c>
      <c r="B48">
        <v>202103</v>
      </c>
      <c r="C48">
        <v>69133</v>
      </c>
      <c r="D48" t="s">
        <v>45</v>
      </c>
      <c r="E48" t="s">
        <v>117</v>
      </c>
      <c r="F48" t="s">
        <v>118</v>
      </c>
      <c r="G48" t="s">
        <v>119</v>
      </c>
      <c r="H48" t="s">
        <v>58</v>
      </c>
      <c r="I48" t="s">
        <v>146</v>
      </c>
      <c r="J48" t="s">
        <v>58</v>
      </c>
      <c r="K48" s="14">
        <v>17422</v>
      </c>
      <c r="N48" t="s">
        <v>85</v>
      </c>
    </row>
    <row r="49" spans="1:14">
      <c r="A49">
        <v>68002169</v>
      </c>
      <c r="B49">
        <v>202104</v>
      </c>
      <c r="C49">
        <v>69133</v>
      </c>
      <c r="D49" t="s">
        <v>45</v>
      </c>
      <c r="E49" t="s">
        <v>117</v>
      </c>
      <c r="F49" t="s">
        <v>118</v>
      </c>
      <c r="G49" t="s">
        <v>119</v>
      </c>
      <c r="H49" t="s">
        <v>58</v>
      </c>
      <c r="I49" t="s">
        <v>146</v>
      </c>
      <c r="J49" t="s">
        <v>58</v>
      </c>
      <c r="K49" s="14">
        <v>17422</v>
      </c>
      <c r="N49" t="s">
        <v>85</v>
      </c>
    </row>
    <row r="50" spans="1:14">
      <c r="A50">
        <v>68002199</v>
      </c>
      <c r="B50">
        <v>202105</v>
      </c>
      <c r="C50">
        <v>69133</v>
      </c>
      <c r="D50" t="s">
        <v>45</v>
      </c>
      <c r="E50" t="s">
        <v>117</v>
      </c>
      <c r="F50" t="s">
        <v>118</v>
      </c>
      <c r="G50" t="s">
        <v>119</v>
      </c>
      <c r="H50" t="s">
        <v>58</v>
      </c>
      <c r="I50" t="s">
        <v>146</v>
      </c>
      <c r="J50" t="s">
        <v>58</v>
      </c>
      <c r="K50" s="14">
        <v>17422</v>
      </c>
      <c r="N50" t="s">
        <v>85</v>
      </c>
    </row>
    <row r="51" spans="1:14">
      <c r="A51">
        <v>68002238</v>
      </c>
      <c r="B51">
        <v>202106</v>
      </c>
      <c r="C51">
        <v>69133</v>
      </c>
      <c r="D51" t="s">
        <v>45</v>
      </c>
      <c r="E51" t="s">
        <v>117</v>
      </c>
      <c r="F51" t="s">
        <v>118</v>
      </c>
      <c r="G51" t="s">
        <v>119</v>
      </c>
      <c r="H51" t="s">
        <v>58</v>
      </c>
      <c r="I51" t="s">
        <v>146</v>
      </c>
      <c r="J51" t="s">
        <v>58</v>
      </c>
      <c r="K51" s="14">
        <v>17422</v>
      </c>
      <c r="N51" t="s">
        <v>85</v>
      </c>
    </row>
    <row r="52" spans="1:14">
      <c r="A52">
        <v>68002248</v>
      </c>
      <c r="B52">
        <v>202107</v>
      </c>
      <c r="C52">
        <v>69133</v>
      </c>
      <c r="D52" t="s">
        <v>45</v>
      </c>
      <c r="E52" t="s">
        <v>117</v>
      </c>
      <c r="F52" t="s">
        <v>118</v>
      </c>
      <c r="G52" t="s">
        <v>119</v>
      </c>
      <c r="H52" t="s">
        <v>58</v>
      </c>
      <c r="I52" t="s">
        <v>146</v>
      </c>
      <c r="J52" t="s">
        <v>58</v>
      </c>
      <c r="K52" s="14">
        <v>17422</v>
      </c>
      <c r="N52" t="s">
        <v>85</v>
      </c>
    </row>
    <row r="53" spans="1:14">
      <c r="A53">
        <v>68002267</v>
      </c>
      <c r="B53">
        <v>202108</v>
      </c>
      <c r="C53">
        <v>69133</v>
      </c>
      <c r="D53" t="s">
        <v>45</v>
      </c>
      <c r="E53" t="s">
        <v>117</v>
      </c>
      <c r="F53" t="s">
        <v>118</v>
      </c>
      <c r="G53" t="s">
        <v>119</v>
      </c>
      <c r="H53" t="s">
        <v>58</v>
      </c>
      <c r="I53" t="s">
        <v>146</v>
      </c>
      <c r="J53" t="s">
        <v>58</v>
      </c>
      <c r="K53" s="14">
        <v>17422</v>
      </c>
      <c r="N53" t="s">
        <v>85</v>
      </c>
    </row>
    <row r="54" spans="1:14">
      <c r="A54">
        <v>68002292</v>
      </c>
      <c r="B54">
        <v>202109</v>
      </c>
      <c r="C54">
        <v>69133</v>
      </c>
      <c r="D54" t="s">
        <v>45</v>
      </c>
      <c r="E54" t="s">
        <v>117</v>
      </c>
      <c r="F54" t="s">
        <v>118</v>
      </c>
      <c r="G54" t="s">
        <v>119</v>
      </c>
      <c r="H54" t="s">
        <v>58</v>
      </c>
      <c r="I54" t="s">
        <v>146</v>
      </c>
      <c r="J54" t="s">
        <v>58</v>
      </c>
      <c r="K54" s="14">
        <v>17422</v>
      </c>
      <c r="N54" t="s">
        <v>85</v>
      </c>
    </row>
    <row r="55" spans="1:14">
      <c r="A55">
        <v>68002323</v>
      </c>
      <c r="B55">
        <v>202110</v>
      </c>
      <c r="C55">
        <v>69133</v>
      </c>
      <c r="D55" t="s">
        <v>45</v>
      </c>
      <c r="E55" t="s">
        <v>117</v>
      </c>
      <c r="F55" t="s">
        <v>118</v>
      </c>
      <c r="G55" t="s">
        <v>119</v>
      </c>
      <c r="H55" t="s">
        <v>58</v>
      </c>
      <c r="I55" t="s">
        <v>146</v>
      </c>
      <c r="J55" t="s">
        <v>58</v>
      </c>
      <c r="K55" s="14">
        <v>17422</v>
      </c>
      <c r="N55" t="s">
        <v>85</v>
      </c>
    </row>
    <row r="56" spans="1:14">
      <c r="A56">
        <v>68002357</v>
      </c>
      <c r="B56">
        <v>202111</v>
      </c>
      <c r="C56">
        <v>69133</v>
      </c>
      <c r="D56" t="s">
        <v>45</v>
      </c>
      <c r="E56" t="s">
        <v>117</v>
      </c>
      <c r="F56" t="s">
        <v>118</v>
      </c>
      <c r="G56" t="s">
        <v>119</v>
      </c>
      <c r="H56" t="s">
        <v>58</v>
      </c>
      <c r="I56" t="s">
        <v>146</v>
      </c>
      <c r="J56" t="s">
        <v>58</v>
      </c>
      <c r="K56" s="14">
        <v>17422</v>
      </c>
      <c r="N56" t="s">
        <v>85</v>
      </c>
    </row>
    <row r="57" spans="1:14">
      <c r="A57">
        <v>68002374</v>
      </c>
      <c r="B57">
        <v>202112</v>
      </c>
      <c r="C57">
        <v>69133</v>
      </c>
      <c r="D57" t="s">
        <v>45</v>
      </c>
      <c r="E57" t="s">
        <v>117</v>
      </c>
      <c r="F57" t="s">
        <v>118</v>
      </c>
      <c r="G57" t="s">
        <v>119</v>
      </c>
      <c r="H57" t="s">
        <v>58</v>
      </c>
      <c r="I57" t="s">
        <v>146</v>
      </c>
      <c r="J57" t="s">
        <v>58</v>
      </c>
      <c r="K57" s="14">
        <v>17422</v>
      </c>
      <c r="N57" t="s">
        <v>85</v>
      </c>
    </row>
    <row r="58" spans="1:14">
      <c r="A58">
        <v>68002211</v>
      </c>
      <c r="B58">
        <v>202106</v>
      </c>
      <c r="C58">
        <v>5613</v>
      </c>
      <c r="D58" t="s">
        <v>262</v>
      </c>
      <c r="E58" t="s">
        <v>4</v>
      </c>
      <c r="F58" t="s">
        <v>263</v>
      </c>
      <c r="G58" t="s">
        <v>264</v>
      </c>
      <c r="H58" t="s">
        <v>367</v>
      </c>
      <c r="I58" t="s">
        <v>90</v>
      </c>
      <c r="J58" t="s">
        <v>153</v>
      </c>
      <c r="K58" s="14">
        <v>2774.48</v>
      </c>
      <c r="N58" t="s">
        <v>85</v>
      </c>
    </row>
    <row r="59" spans="1:14">
      <c r="A59">
        <v>80160631</v>
      </c>
      <c r="B59">
        <v>202103</v>
      </c>
      <c r="C59">
        <v>5635</v>
      </c>
      <c r="D59" t="s">
        <v>42</v>
      </c>
      <c r="E59" t="s">
        <v>4</v>
      </c>
      <c r="H59" t="s">
        <v>367</v>
      </c>
      <c r="I59" t="s">
        <v>90</v>
      </c>
      <c r="J59" t="s">
        <v>283</v>
      </c>
      <c r="K59" s="14">
        <v>1505</v>
      </c>
      <c r="L59">
        <v>99815350</v>
      </c>
      <c r="M59" t="s">
        <v>81</v>
      </c>
      <c r="N59" t="s">
        <v>85</v>
      </c>
    </row>
    <row r="60" spans="1:14">
      <c r="A60">
        <v>80162951</v>
      </c>
      <c r="B60">
        <v>202108</v>
      </c>
      <c r="C60">
        <v>5635</v>
      </c>
      <c r="D60" t="s">
        <v>42</v>
      </c>
      <c r="E60" t="s">
        <v>4</v>
      </c>
      <c r="H60" t="s">
        <v>367</v>
      </c>
      <c r="I60" t="s">
        <v>90</v>
      </c>
      <c r="J60" t="s">
        <v>289</v>
      </c>
      <c r="K60" s="14">
        <v>590</v>
      </c>
      <c r="L60">
        <v>99815350</v>
      </c>
      <c r="M60" t="s">
        <v>81</v>
      </c>
      <c r="N60" t="s">
        <v>85</v>
      </c>
    </row>
    <row r="61" spans="1:14">
      <c r="A61">
        <v>80161512</v>
      </c>
      <c r="B61">
        <v>202105</v>
      </c>
      <c r="C61">
        <v>5635</v>
      </c>
      <c r="D61" t="s">
        <v>42</v>
      </c>
      <c r="E61" t="s">
        <v>4</v>
      </c>
      <c r="H61" t="s">
        <v>367</v>
      </c>
      <c r="I61" t="s">
        <v>90</v>
      </c>
      <c r="J61" t="s">
        <v>287</v>
      </c>
      <c r="K61" s="14">
        <v>351.4</v>
      </c>
      <c r="L61">
        <v>99815350</v>
      </c>
      <c r="M61" t="s">
        <v>81</v>
      </c>
      <c r="N61" t="s">
        <v>85</v>
      </c>
    </row>
    <row r="62" spans="1:14">
      <c r="A62">
        <v>80160420</v>
      </c>
      <c r="B62">
        <v>202103</v>
      </c>
      <c r="C62">
        <v>5635</v>
      </c>
      <c r="D62" t="s">
        <v>42</v>
      </c>
      <c r="E62" t="s">
        <v>4</v>
      </c>
      <c r="H62" t="s">
        <v>367</v>
      </c>
      <c r="I62" t="s">
        <v>90</v>
      </c>
      <c r="J62" t="s">
        <v>80</v>
      </c>
      <c r="K62" s="14">
        <v>3191.19</v>
      </c>
      <c r="L62">
        <v>10095426</v>
      </c>
      <c r="M62" t="s">
        <v>282</v>
      </c>
      <c r="N62" t="s">
        <v>85</v>
      </c>
    </row>
    <row r="63" spans="1:14">
      <c r="A63">
        <v>80166375</v>
      </c>
      <c r="B63">
        <v>202112</v>
      </c>
      <c r="C63">
        <v>5635</v>
      </c>
      <c r="D63" t="s">
        <v>42</v>
      </c>
      <c r="E63" t="s">
        <v>4</v>
      </c>
      <c r="H63" t="s">
        <v>367</v>
      </c>
      <c r="I63" t="s">
        <v>90</v>
      </c>
      <c r="J63" t="s">
        <v>80</v>
      </c>
      <c r="K63" s="14">
        <v>717.5</v>
      </c>
      <c r="L63">
        <v>99815350</v>
      </c>
      <c r="M63" t="s">
        <v>81</v>
      </c>
      <c r="N63" t="s">
        <v>85</v>
      </c>
    </row>
    <row r="64" spans="1:14">
      <c r="A64">
        <v>80164474</v>
      </c>
      <c r="B64">
        <v>202110</v>
      </c>
      <c r="C64">
        <v>5635</v>
      </c>
      <c r="D64" t="s">
        <v>42</v>
      </c>
      <c r="E64" t="s">
        <v>4</v>
      </c>
      <c r="H64" t="s">
        <v>367</v>
      </c>
      <c r="I64" t="s">
        <v>90</v>
      </c>
      <c r="J64" t="s">
        <v>290</v>
      </c>
      <c r="K64" s="14">
        <v>3585.4</v>
      </c>
      <c r="L64">
        <v>99815350</v>
      </c>
      <c r="M64" t="s">
        <v>81</v>
      </c>
      <c r="N64" t="s">
        <v>85</v>
      </c>
    </row>
    <row r="65" spans="1:14">
      <c r="A65">
        <v>80161282</v>
      </c>
      <c r="B65">
        <v>202104</v>
      </c>
      <c r="C65">
        <v>5635</v>
      </c>
      <c r="D65" t="s">
        <v>42</v>
      </c>
      <c r="E65" t="s">
        <v>4</v>
      </c>
      <c r="H65" t="s">
        <v>367</v>
      </c>
      <c r="I65" t="s">
        <v>90</v>
      </c>
      <c r="J65" t="s">
        <v>139</v>
      </c>
      <c r="K65" s="14">
        <v>1051</v>
      </c>
      <c r="L65">
        <v>10042888</v>
      </c>
      <c r="M65" t="s">
        <v>71</v>
      </c>
      <c r="N65" t="s">
        <v>85</v>
      </c>
    </row>
    <row r="66" spans="1:14">
      <c r="A66">
        <v>80161304</v>
      </c>
      <c r="B66">
        <v>202104</v>
      </c>
      <c r="C66">
        <v>5635</v>
      </c>
      <c r="D66" t="s">
        <v>42</v>
      </c>
      <c r="E66" t="s">
        <v>4</v>
      </c>
      <c r="H66" t="s">
        <v>367</v>
      </c>
      <c r="I66" t="s">
        <v>90</v>
      </c>
      <c r="J66" t="s">
        <v>139</v>
      </c>
      <c r="K66" s="14">
        <v>7472.75</v>
      </c>
      <c r="L66">
        <v>10004770</v>
      </c>
      <c r="M66" t="s">
        <v>73</v>
      </c>
      <c r="N66" t="s">
        <v>85</v>
      </c>
    </row>
    <row r="67" spans="1:14">
      <c r="A67">
        <v>80163236</v>
      </c>
      <c r="B67">
        <v>202109</v>
      </c>
      <c r="C67">
        <v>5635</v>
      </c>
      <c r="D67" t="s">
        <v>42</v>
      </c>
      <c r="E67" t="s">
        <v>4</v>
      </c>
      <c r="H67" t="s">
        <v>367</v>
      </c>
      <c r="I67" t="s">
        <v>90</v>
      </c>
      <c r="J67" t="s">
        <v>139</v>
      </c>
      <c r="K67" s="14">
        <v>5764</v>
      </c>
      <c r="L67">
        <v>10042888</v>
      </c>
      <c r="M67" t="s">
        <v>71</v>
      </c>
      <c r="N67" t="s">
        <v>85</v>
      </c>
    </row>
    <row r="68" spans="1:14">
      <c r="A68">
        <v>80165102</v>
      </c>
      <c r="B68">
        <v>202111</v>
      </c>
      <c r="C68">
        <v>5635</v>
      </c>
      <c r="D68" t="s">
        <v>42</v>
      </c>
      <c r="E68" t="s">
        <v>4</v>
      </c>
      <c r="H68" t="s">
        <v>367</v>
      </c>
      <c r="I68" t="s">
        <v>90</v>
      </c>
      <c r="J68" t="s">
        <v>139</v>
      </c>
      <c r="K68" s="14">
        <v>10388.75</v>
      </c>
      <c r="L68">
        <v>10004770</v>
      </c>
      <c r="M68" t="s">
        <v>73</v>
      </c>
      <c r="N68" t="s">
        <v>85</v>
      </c>
    </row>
    <row r="69" spans="1:14">
      <c r="A69">
        <v>80160014</v>
      </c>
      <c r="B69">
        <v>202102</v>
      </c>
      <c r="C69">
        <v>5635</v>
      </c>
      <c r="D69" t="s">
        <v>42</v>
      </c>
      <c r="E69" t="s">
        <v>4</v>
      </c>
      <c r="H69" t="s">
        <v>367</v>
      </c>
      <c r="I69" t="s">
        <v>90</v>
      </c>
      <c r="J69" t="s">
        <v>281</v>
      </c>
      <c r="K69" s="14">
        <v>13170.5</v>
      </c>
      <c r="L69">
        <v>10004770</v>
      </c>
      <c r="M69" t="s">
        <v>73</v>
      </c>
      <c r="N69" t="s">
        <v>85</v>
      </c>
    </row>
    <row r="70" spans="1:14">
      <c r="A70">
        <v>80160837</v>
      </c>
      <c r="B70">
        <v>202104</v>
      </c>
      <c r="C70">
        <v>5635</v>
      </c>
      <c r="D70" t="s">
        <v>42</v>
      </c>
      <c r="E70" t="s">
        <v>4</v>
      </c>
      <c r="H70" t="s">
        <v>367</v>
      </c>
      <c r="I70" t="s">
        <v>90</v>
      </c>
      <c r="J70" t="s">
        <v>281</v>
      </c>
      <c r="K70" s="14">
        <v>5655</v>
      </c>
      <c r="L70">
        <v>10042888</v>
      </c>
      <c r="M70" t="s">
        <v>71</v>
      </c>
      <c r="N70" t="s">
        <v>85</v>
      </c>
    </row>
    <row r="71" spans="1:14">
      <c r="A71">
        <v>80162901</v>
      </c>
      <c r="B71">
        <v>202108</v>
      </c>
      <c r="C71">
        <v>5635</v>
      </c>
      <c r="D71" t="s">
        <v>42</v>
      </c>
      <c r="E71" t="s">
        <v>4</v>
      </c>
      <c r="H71" t="s">
        <v>367</v>
      </c>
      <c r="I71" t="s">
        <v>90</v>
      </c>
      <c r="J71" t="s">
        <v>140</v>
      </c>
      <c r="K71" s="14">
        <v>3010</v>
      </c>
      <c r="L71">
        <v>99815350</v>
      </c>
      <c r="M71" t="s">
        <v>81</v>
      </c>
      <c r="N71" t="s">
        <v>85</v>
      </c>
    </row>
    <row r="72" spans="1:14">
      <c r="A72">
        <v>80161601</v>
      </c>
      <c r="B72">
        <v>202105</v>
      </c>
      <c r="C72">
        <v>5635</v>
      </c>
      <c r="D72" t="s">
        <v>42</v>
      </c>
      <c r="E72" t="s">
        <v>4</v>
      </c>
      <c r="H72" t="s">
        <v>367</v>
      </c>
      <c r="I72" t="s">
        <v>90</v>
      </c>
      <c r="J72" t="s">
        <v>284</v>
      </c>
      <c r="K72" s="14">
        <v>2257.5</v>
      </c>
      <c r="L72">
        <v>99815350</v>
      </c>
      <c r="M72" t="s">
        <v>81</v>
      </c>
      <c r="N72" t="s">
        <v>85</v>
      </c>
    </row>
    <row r="73" spans="1:14">
      <c r="A73">
        <v>80164694</v>
      </c>
      <c r="B73">
        <v>202111</v>
      </c>
      <c r="C73">
        <v>5635</v>
      </c>
      <c r="D73" t="s">
        <v>42</v>
      </c>
      <c r="E73" t="s">
        <v>4</v>
      </c>
      <c r="H73" t="s">
        <v>367</v>
      </c>
      <c r="I73" t="s">
        <v>90</v>
      </c>
      <c r="J73" t="s">
        <v>292</v>
      </c>
      <c r="K73" s="14">
        <v>2579.25</v>
      </c>
      <c r="L73">
        <v>99866650</v>
      </c>
      <c r="M73" t="s">
        <v>274</v>
      </c>
      <c r="N73" t="s">
        <v>85</v>
      </c>
    </row>
    <row r="74" spans="1:14">
      <c r="A74">
        <v>80164594</v>
      </c>
      <c r="B74">
        <v>202111</v>
      </c>
      <c r="C74">
        <v>5635</v>
      </c>
      <c r="D74" t="s">
        <v>42</v>
      </c>
      <c r="E74" t="s">
        <v>4</v>
      </c>
      <c r="H74" t="s">
        <v>367</v>
      </c>
      <c r="I74" t="s">
        <v>90</v>
      </c>
      <c r="J74" t="s">
        <v>291</v>
      </c>
      <c r="K74" s="14">
        <v>749</v>
      </c>
      <c r="L74">
        <v>99815350</v>
      </c>
      <c r="M74" t="s">
        <v>81</v>
      </c>
      <c r="N74" t="s">
        <v>85</v>
      </c>
    </row>
    <row r="75" spans="1:14">
      <c r="A75">
        <v>80161677</v>
      </c>
      <c r="B75">
        <v>202105</v>
      </c>
      <c r="C75">
        <v>5635</v>
      </c>
      <c r="D75" t="s">
        <v>42</v>
      </c>
      <c r="E75" t="s">
        <v>4</v>
      </c>
      <c r="H75" t="s">
        <v>367</v>
      </c>
      <c r="I75" t="s">
        <v>90</v>
      </c>
      <c r="J75" t="s">
        <v>285</v>
      </c>
      <c r="K75" s="14">
        <v>185</v>
      </c>
      <c r="L75">
        <v>10046023</v>
      </c>
      <c r="M75" t="s">
        <v>286</v>
      </c>
      <c r="N75" t="s">
        <v>85</v>
      </c>
    </row>
    <row r="76" spans="1:14">
      <c r="A76">
        <v>80162321</v>
      </c>
      <c r="B76">
        <v>202106</v>
      </c>
      <c r="C76">
        <v>5635</v>
      </c>
      <c r="D76" t="s">
        <v>42</v>
      </c>
      <c r="E76" t="s">
        <v>4</v>
      </c>
      <c r="H76" t="s">
        <v>367</v>
      </c>
      <c r="I76" t="s">
        <v>90</v>
      </c>
      <c r="J76" t="s">
        <v>288</v>
      </c>
      <c r="K76" s="14">
        <v>231</v>
      </c>
      <c r="L76">
        <v>99815350</v>
      </c>
      <c r="M76" t="s">
        <v>81</v>
      </c>
      <c r="N76" t="s">
        <v>85</v>
      </c>
    </row>
    <row r="77" spans="1:14">
      <c r="A77">
        <v>612100007</v>
      </c>
      <c r="B77">
        <v>202105</v>
      </c>
      <c r="C77">
        <v>5646</v>
      </c>
      <c r="D77" t="s">
        <v>44</v>
      </c>
      <c r="E77" t="s">
        <v>4</v>
      </c>
      <c r="F77">
        <v>5605240059</v>
      </c>
      <c r="G77" t="s">
        <v>125</v>
      </c>
      <c r="H77" t="s">
        <v>367</v>
      </c>
      <c r="I77" t="s">
        <v>90</v>
      </c>
      <c r="J77" t="s">
        <v>164</v>
      </c>
      <c r="K77" s="14">
        <v>717.6</v>
      </c>
      <c r="L77">
        <v>0</v>
      </c>
      <c r="M77" t="s">
        <v>57</v>
      </c>
      <c r="N77" t="s">
        <v>85</v>
      </c>
    </row>
    <row r="78" spans="1:14">
      <c r="A78">
        <v>80165078</v>
      </c>
      <c r="B78">
        <v>202111</v>
      </c>
      <c r="C78">
        <v>5635</v>
      </c>
      <c r="D78" t="s">
        <v>42</v>
      </c>
      <c r="E78" t="s">
        <v>173</v>
      </c>
      <c r="H78" t="s">
        <v>367</v>
      </c>
      <c r="I78" t="s">
        <v>105</v>
      </c>
      <c r="J78" t="s">
        <v>293</v>
      </c>
      <c r="K78" s="14">
        <v>392.69</v>
      </c>
      <c r="L78">
        <v>10097667</v>
      </c>
      <c r="M78" t="s">
        <v>247</v>
      </c>
      <c r="N78" t="s">
        <v>85</v>
      </c>
    </row>
    <row r="79" spans="1:14">
      <c r="A79">
        <v>80161476</v>
      </c>
      <c r="B79">
        <v>202105</v>
      </c>
      <c r="C79">
        <v>56171</v>
      </c>
      <c r="D79" t="s">
        <v>265</v>
      </c>
      <c r="E79" t="s">
        <v>176</v>
      </c>
      <c r="H79" t="s">
        <v>367</v>
      </c>
      <c r="I79" t="s">
        <v>363</v>
      </c>
      <c r="J79" t="s">
        <v>266</v>
      </c>
      <c r="K79" s="14">
        <v>10921.7</v>
      </c>
      <c r="L79">
        <v>10043825</v>
      </c>
      <c r="M79" t="s">
        <v>267</v>
      </c>
      <c r="N79" t="s">
        <v>85</v>
      </c>
    </row>
    <row r="80" spans="1:14">
      <c r="A80">
        <v>121000274</v>
      </c>
      <c r="B80">
        <v>202102</v>
      </c>
      <c r="C80">
        <v>5641</v>
      </c>
      <c r="D80" t="s">
        <v>43</v>
      </c>
      <c r="E80" t="s">
        <v>123</v>
      </c>
      <c r="H80" t="s">
        <v>355</v>
      </c>
      <c r="J80" t="s">
        <v>294</v>
      </c>
      <c r="K80" s="14">
        <v>2064.75</v>
      </c>
      <c r="N80" t="s">
        <v>85</v>
      </c>
    </row>
    <row r="81" spans="1:14">
      <c r="A81">
        <v>121001118</v>
      </c>
      <c r="B81">
        <v>202104</v>
      </c>
      <c r="C81">
        <v>5218</v>
      </c>
      <c r="D81" t="s">
        <v>133</v>
      </c>
      <c r="E81" t="s">
        <v>123</v>
      </c>
      <c r="H81" t="s">
        <v>355</v>
      </c>
      <c r="J81" t="s">
        <v>258</v>
      </c>
      <c r="K81" s="14">
        <v>27244.31</v>
      </c>
      <c r="N81" t="s">
        <v>85</v>
      </c>
    </row>
    <row r="82" spans="1:14">
      <c r="A82">
        <v>121003396</v>
      </c>
      <c r="B82">
        <v>202111</v>
      </c>
      <c r="C82">
        <v>5218</v>
      </c>
      <c r="D82" t="s">
        <v>133</v>
      </c>
      <c r="E82" t="s">
        <v>123</v>
      </c>
      <c r="H82" t="s">
        <v>355</v>
      </c>
      <c r="J82" t="s">
        <v>156</v>
      </c>
      <c r="K82" s="14">
        <v>285996.09999999998</v>
      </c>
      <c r="N82" t="s">
        <v>85</v>
      </c>
    </row>
    <row r="83" spans="1:14">
      <c r="A83">
        <v>121003396</v>
      </c>
      <c r="B83">
        <v>202111</v>
      </c>
      <c r="C83">
        <v>5218</v>
      </c>
      <c r="D83" t="s">
        <v>133</v>
      </c>
      <c r="E83" t="s">
        <v>123</v>
      </c>
      <c r="H83" t="s">
        <v>355</v>
      </c>
      <c r="J83" t="s">
        <v>157</v>
      </c>
      <c r="K83" s="14">
        <v>285996.09999999998</v>
      </c>
      <c r="N83" t="s">
        <v>85</v>
      </c>
    </row>
    <row r="84" spans="1:14">
      <c r="A84">
        <v>121003354</v>
      </c>
      <c r="B84">
        <v>202111</v>
      </c>
      <c r="C84">
        <v>5218</v>
      </c>
      <c r="D84" t="s">
        <v>133</v>
      </c>
      <c r="E84" t="s">
        <v>123</v>
      </c>
      <c r="H84" t="s">
        <v>355</v>
      </c>
      <c r="J84" t="s">
        <v>158</v>
      </c>
      <c r="K84" s="14">
        <v>-343195.32</v>
      </c>
      <c r="N84" t="s">
        <v>85</v>
      </c>
    </row>
    <row r="85" spans="1:14">
      <c r="A85">
        <v>121003354</v>
      </c>
      <c r="B85">
        <v>202111</v>
      </c>
      <c r="C85">
        <v>5218</v>
      </c>
      <c r="D85" t="s">
        <v>133</v>
      </c>
      <c r="E85" t="s">
        <v>123</v>
      </c>
      <c r="H85" t="s">
        <v>355</v>
      </c>
      <c r="J85" t="s">
        <v>157</v>
      </c>
      <c r="K85" s="14">
        <v>-285996.09999999998</v>
      </c>
      <c r="N85" t="s">
        <v>85</v>
      </c>
    </row>
    <row r="86" spans="1:14">
      <c r="A86">
        <v>121003703</v>
      </c>
      <c r="B86">
        <v>202112</v>
      </c>
      <c r="C86">
        <v>5218</v>
      </c>
      <c r="D86" t="s">
        <v>133</v>
      </c>
      <c r="E86" t="s">
        <v>123</v>
      </c>
      <c r="H86" t="s">
        <v>355</v>
      </c>
      <c r="J86" t="s">
        <v>159</v>
      </c>
      <c r="K86" s="14">
        <v>28599.61</v>
      </c>
      <c r="N86" t="s">
        <v>85</v>
      </c>
    </row>
    <row r="87" spans="1:14">
      <c r="A87">
        <v>80160070</v>
      </c>
      <c r="B87">
        <v>202102</v>
      </c>
      <c r="C87">
        <v>5646</v>
      </c>
      <c r="D87" t="s">
        <v>44</v>
      </c>
      <c r="E87" t="s">
        <v>123</v>
      </c>
      <c r="H87" t="s">
        <v>355</v>
      </c>
      <c r="J87" t="s">
        <v>298</v>
      </c>
      <c r="K87" s="14">
        <v>2064.75</v>
      </c>
      <c r="L87">
        <v>99866650</v>
      </c>
      <c r="M87" t="s">
        <v>274</v>
      </c>
      <c r="N87" t="s">
        <v>85</v>
      </c>
    </row>
    <row r="88" spans="1:14">
      <c r="A88">
        <v>121000274</v>
      </c>
      <c r="B88">
        <v>202102</v>
      </c>
      <c r="C88">
        <v>5646</v>
      </c>
      <c r="D88" t="s">
        <v>44</v>
      </c>
      <c r="E88" t="s">
        <v>123</v>
      </c>
      <c r="H88" t="s">
        <v>355</v>
      </c>
      <c r="J88" t="s">
        <v>299</v>
      </c>
      <c r="K88" s="14">
        <v>-2064.75</v>
      </c>
      <c r="N88" t="s">
        <v>85</v>
      </c>
    </row>
    <row r="89" spans="1:14">
      <c r="A89">
        <v>121002925</v>
      </c>
      <c r="B89">
        <v>202110</v>
      </c>
      <c r="C89">
        <v>5729</v>
      </c>
      <c r="D89" t="s">
        <v>303</v>
      </c>
      <c r="E89" t="s">
        <v>65</v>
      </c>
      <c r="H89" t="s">
        <v>355</v>
      </c>
      <c r="J89" t="s">
        <v>320</v>
      </c>
      <c r="K89" s="14">
        <v>-89.93</v>
      </c>
      <c r="N89" t="s">
        <v>85</v>
      </c>
    </row>
    <row r="90" spans="1:14">
      <c r="A90">
        <v>722100276</v>
      </c>
      <c r="B90">
        <v>202110</v>
      </c>
      <c r="C90">
        <v>59521</v>
      </c>
      <c r="D90" t="s">
        <v>142</v>
      </c>
      <c r="E90" t="s">
        <v>65</v>
      </c>
      <c r="H90" t="s">
        <v>355</v>
      </c>
      <c r="J90" t="s">
        <v>346</v>
      </c>
      <c r="K90" s="14">
        <v>89.93</v>
      </c>
      <c r="N90" t="s">
        <v>85</v>
      </c>
    </row>
    <row r="91" spans="1:14">
      <c r="A91">
        <v>80159993</v>
      </c>
      <c r="B91">
        <v>202102</v>
      </c>
      <c r="C91">
        <v>5632</v>
      </c>
      <c r="D91" t="s">
        <v>41</v>
      </c>
      <c r="E91" t="s">
        <v>4</v>
      </c>
      <c r="H91" t="s">
        <v>362</v>
      </c>
      <c r="I91" t="s">
        <v>90</v>
      </c>
      <c r="J91" t="s">
        <v>268</v>
      </c>
      <c r="K91" s="14">
        <v>531.1</v>
      </c>
      <c r="L91">
        <v>99815350</v>
      </c>
      <c r="M91" t="s">
        <v>81</v>
      </c>
      <c r="N91" t="s">
        <v>85</v>
      </c>
    </row>
    <row r="92" spans="1:14">
      <c r="A92">
        <v>80162957</v>
      </c>
      <c r="B92">
        <v>202108</v>
      </c>
      <c r="C92">
        <v>5632</v>
      </c>
      <c r="D92" t="s">
        <v>41</v>
      </c>
      <c r="E92" t="s">
        <v>4</v>
      </c>
      <c r="H92" t="s">
        <v>362</v>
      </c>
      <c r="I92" t="s">
        <v>90</v>
      </c>
      <c r="J92" t="s">
        <v>137</v>
      </c>
      <c r="K92" s="14">
        <v>1595.25</v>
      </c>
      <c r="L92">
        <v>10006362</v>
      </c>
      <c r="M92" t="s">
        <v>79</v>
      </c>
      <c r="N92" t="s">
        <v>85</v>
      </c>
    </row>
    <row r="93" spans="1:14">
      <c r="A93">
        <v>80161505</v>
      </c>
      <c r="B93">
        <v>202105</v>
      </c>
      <c r="C93">
        <v>5632</v>
      </c>
      <c r="D93" t="s">
        <v>41</v>
      </c>
      <c r="E93" t="s">
        <v>4</v>
      </c>
      <c r="H93" t="s">
        <v>362</v>
      </c>
      <c r="I93" t="s">
        <v>90</v>
      </c>
      <c r="J93" t="s">
        <v>78</v>
      </c>
      <c r="K93" s="14">
        <v>693</v>
      </c>
      <c r="L93">
        <v>99376450</v>
      </c>
      <c r="M93" t="s">
        <v>77</v>
      </c>
      <c r="N93" t="s">
        <v>85</v>
      </c>
    </row>
    <row r="94" spans="1:14">
      <c r="A94">
        <v>80162590</v>
      </c>
      <c r="B94">
        <v>202108</v>
      </c>
      <c r="C94">
        <v>5632</v>
      </c>
      <c r="D94" t="s">
        <v>41</v>
      </c>
      <c r="E94" t="s">
        <v>4</v>
      </c>
      <c r="H94" t="s">
        <v>362</v>
      </c>
      <c r="I94" t="s">
        <v>90</v>
      </c>
      <c r="J94" t="s">
        <v>78</v>
      </c>
      <c r="K94" s="14">
        <v>567</v>
      </c>
      <c r="L94">
        <v>99376450</v>
      </c>
      <c r="M94" t="s">
        <v>77</v>
      </c>
      <c r="N94" t="s">
        <v>85</v>
      </c>
    </row>
    <row r="95" spans="1:14">
      <c r="A95">
        <v>80162608</v>
      </c>
      <c r="B95">
        <v>202108</v>
      </c>
      <c r="C95">
        <v>5632</v>
      </c>
      <c r="D95" t="s">
        <v>41</v>
      </c>
      <c r="E95" t="s">
        <v>4</v>
      </c>
      <c r="H95" t="s">
        <v>362</v>
      </c>
      <c r="I95" t="s">
        <v>90</v>
      </c>
      <c r="J95" t="s">
        <v>78</v>
      </c>
      <c r="K95" s="14">
        <v>95.55</v>
      </c>
      <c r="L95">
        <v>99376450</v>
      </c>
      <c r="M95" t="s">
        <v>77</v>
      </c>
      <c r="N95" t="s">
        <v>85</v>
      </c>
    </row>
    <row r="96" spans="1:14">
      <c r="A96">
        <v>80163347</v>
      </c>
      <c r="B96">
        <v>202109</v>
      </c>
      <c r="C96">
        <v>5632</v>
      </c>
      <c r="D96" t="s">
        <v>41</v>
      </c>
      <c r="E96" t="s">
        <v>4</v>
      </c>
      <c r="H96" t="s">
        <v>362</v>
      </c>
      <c r="I96" t="s">
        <v>90</v>
      </c>
      <c r="J96" t="s">
        <v>138</v>
      </c>
      <c r="K96" s="14">
        <v>520.79999999999995</v>
      </c>
      <c r="L96">
        <v>99376450</v>
      </c>
      <c r="M96" t="s">
        <v>77</v>
      </c>
      <c r="N96" t="s">
        <v>85</v>
      </c>
    </row>
    <row r="97" spans="1:14">
      <c r="A97">
        <v>80164873</v>
      </c>
      <c r="B97">
        <v>202111</v>
      </c>
      <c r="C97">
        <v>5632</v>
      </c>
      <c r="D97" t="s">
        <v>41</v>
      </c>
      <c r="E97" t="s">
        <v>4</v>
      </c>
      <c r="H97" t="s">
        <v>362</v>
      </c>
      <c r="I97" t="s">
        <v>90</v>
      </c>
      <c r="J97" t="s">
        <v>78</v>
      </c>
      <c r="K97" s="14">
        <v>545.6</v>
      </c>
      <c r="L97">
        <v>99376450</v>
      </c>
      <c r="M97" t="s">
        <v>77</v>
      </c>
      <c r="N97" t="s">
        <v>85</v>
      </c>
    </row>
    <row r="98" spans="1:14">
      <c r="A98">
        <v>80160195</v>
      </c>
      <c r="B98">
        <v>202103</v>
      </c>
      <c r="C98">
        <v>5632</v>
      </c>
      <c r="D98" t="s">
        <v>41</v>
      </c>
      <c r="E98" t="s">
        <v>4</v>
      </c>
      <c r="H98" t="s">
        <v>362</v>
      </c>
      <c r="I98" t="s">
        <v>90</v>
      </c>
      <c r="J98" t="s">
        <v>271</v>
      </c>
      <c r="K98" s="14">
        <v>404.8</v>
      </c>
      <c r="L98">
        <v>99815350</v>
      </c>
      <c r="M98" t="s">
        <v>81</v>
      </c>
      <c r="N98" t="s">
        <v>85</v>
      </c>
    </row>
    <row r="99" spans="1:14">
      <c r="A99">
        <v>80160136</v>
      </c>
      <c r="B99">
        <v>202103</v>
      </c>
      <c r="C99">
        <v>5632</v>
      </c>
      <c r="D99" t="s">
        <v>41</v>
      </c>
      <c r="E99" t="s">
        <v>4</v>
      </c>
      <c r="H99" t="s">
        <v>362</v>
      </c>
      <c r="I99" t="s">
        <v>90</v>
      </c>
      <c r="J99" t="s">
        <v>270</v>
      </c>
      <c r="K99" s="14">
        <v>1471.05</v>
      </c>
      <c r="L99">
        <v>99376450</v>
      </c>
      <c r="M99" t="s">
        <v>77</v>
      </c>
      <c r="N99" t="s">
        <v>85</v>
      </c>
    </row>
    <row r="100" spans="1:14">
      <c r="A100">
        <v>80161735</v>
      </c>
      <c r="B100">
        <v>202105</v>
      </c>
      <c r="C100">
        <v>5632</v>
      </c>
      <c r="D100" t="s">
        <v>41</v>
      </c>
      <c r="E100" t="s">
        <v>4</v>
      </c>
      <c r="H100" t="s">
        <v>362</v>
      </c>
      <c r="I100" t="s">
        <v>90</v>
      </c>
      <c r="J100" t="s">
        <v>270</v>
      </c>
      <c r="K100" s="14">
        <v>2924.25</v>
      </c>
      <c r="L100">
        <v>99376450</v>
      </c>
      <c r="M100" t="s">
        <v>77</v>
      </c>
      <c r="N100" t="s">
        <v>85</v>
      </c>
    </row>
    <row r="101" spans="1:14">
      <c r="A101">
        <v>80166010</v>
      </c>
      <c r="B101">
        <v>202112</v>
      </c>
      <c r="C101">
        <v>5632</v>
      </c>
      <c r="D101" t="s">
        <v>41</v>
      </c>
      <c r="E101" t="s">
        <v>4</v>
      </c>
      <c r="H101" t="s">
        <v>362</v>
      </c>
      <c r="I101" t="s">
        <v>90</v>
      </c>
      <c r="J101" t="s">
        <v>270</v>
      </c>
      <c r="K101" s="14">
        <v>2556</v>
      </c>
      <c r="L101">
        <v>99376450</v>
      </c>
      <c r="M101" t="s">
        <v>77</v>
      </c>
      <c r="N101" t="s">
        <v>85</v>
      </c>
    </row>
    <row r="102" spans="1:14">
      <c r="A102">
        <v>80162486</v>
      </c>
      <c r="B102">
        <v>202108</v>
      </c>
      <c r="C102">
        <v>5632</v>
      </c>
      <c r="D102" t="s">
        <v>41</v>
      </c>
      <c r="E102" t="s">
        <v>4</v>
      </c>
      <c r="H102" t="s">
        <v>362</v>
      </c>
      <c r="I102" t="s">
        <v>90</v>
      </c>
      <c r="J102" t="s">
        <v>276</v>
      </c>
      <c r="K102" s="14">
        <v>980.7</v>
      </c>
      <c r="L102">
        <v>99376450</v>
      </c>
      <c r="M102" t="s">
        <v>77</v>
      </c>
      <c r="N102" t="s">
        <v>85</v>
      </c>
    </row>
    <row r="103" spans="1:14">
      <c r="A103">
        <v>80159419</v>
      </c>
      <c r="B103">
        <v>202101</v>
      </c>
      <c r="C103">
        <v>5632</v>
      </c>
      <c r="D103" t="s">
        <v>41</v>
      </c>
      <c r="E103" t="s">
        <v>4</v>
      </c>
      <c r="H103" t="s">
        <v>362</v>
      </c>
      <c r="I103" t="s">
        <v>90</v>
      </c>
      <c r="J103" t="s">
        <v>76</v>
      </c>
      <c r="K103" s="14">
        <v>620.86</v>
      </c>
      <c r="L103">
        <v>99376450</v>
      </c>
      <c r="M103" t="s">
        <v>77</v>
      </c>
      <c r="N103" t="s">
        <v>85</v>
      </c>
    </row>
    <row r="104" spans="1:14">
      <c r="A104">
        <v>80159430</v>
      </c>
      <c r="B104">
        <v>202101</v>
      </c>
      <c r="C104">
        <v>5632</v>
      </c>
      <c r="D104" t="s">
        <v>41</v>
      </c>
      <c r="E104" t="s">
        <v>4</v>
      </c>
      <c r="H104" t="s">
        <v>362</v>
      </c>
      <c r="I104" t="s">
        <v>90</v>
      </c>
      <c r="J104" t="s">
        <v>76</v>
      </c>
      <c r="K104" s="14">
        <v>96.85</v>
      </c>
      <c r="L104">
        <v>99376450</v>
      </c>
      <c r="M104" t="s">
        <v>77</v>
      </c>
      <c r="N104" t="s">
        <v>85</v>
      </c>
    </row>
    <row r="105" spans="1:14">
      <c r="A105">
        <v>80159905</v>
      </c>
      <c r="B105">
        <v>202102</v>
      </c>
      <c r="C105">
        <v>5632</v>
      </c>
      <c r="D105" t="s">
        <v>41</v>
      </c>
      <c r="E105" t="s">
        <v>4</v>
      </c>
      <c r="H105" t="s">
        <v>362</v>
      </c>
      <c r="I105" t="s">
        <v>90</v>
      </c>
      <c r="J105" t="s">
        <v>76</v>
      </c>
      <c r="K105" s="14">
        <v>618.45000000000005</v>
      </c>
      <c r="L105">
        <v>99376450</v>
      </c>
      <c r="M105" t="s">
        <v>77</v>
      </c>
      <c r="N105" t="s">
        <v>85</v>
      </c>
    </row>
    <row r="106" spans="1:14">
      <c r="A106">
        <v>80162060</v>
      </c>
      <c r="B106">
        <v>202106</v>
      </c>
      <c r="C106">
        <v>5632</v>
      </c>
      <c r="D106" t="s">
        <v>41</v>
      </c>
      <c r="E106" t="s">
        <v>4</v>
      </c>
      <c r="H106" t="s">
        <v>362</v>
      </c>
      <c r="I106" t="s">
        <v>90</v>
      </c>
      <c r="J106" t="s">
        <v>76</v>
      </c>
      <c r="K106" s="14">
        <v>665.7</v>
      </c>
      <c r="L106">
        <v>99376450</v>
      </c>
      <c r="M106" t="s">
        <v>77</v>
      </c>
      <c r="N106" t="s">
        <v>85</v>
      </c>
    </row>
    <row r="107" spans="1:14">
      <c r="A107">
        <v>80164045</v>
      </c>
      <c r="B107">
        <v>202110</v>
      </c>
      <c r="C107">
        <v>5632</v>
      </c>
      <c r="D107" t="s">
        <v>41</v>
      </c>
      <c r="E107" t="s">
        <v>4</v>
      </c>
      <c r="H107" t="s">
        <v>362</v>
      </c>
      <c r="I107" t="s">
        <v>90</v>
      </c>
      <c r="J107" t="s">
        <v>76</v>
      </c>
      <c r="K107" s="14">
        <v>98.1</v>
      </c>
      <c r="L107">
        <v>99376450</v>
      </c>
      <c r="M107" t="s">
        <v>77</v>
      </c>
      <c r="N107" t="s">
        <v>85</v>
      </c>
    </row>
    <row r="108" spans="1:14">
      <c r="A108">
        <v>80160429</v>
      </c>
      <c r="B108">
        <v>202103</v>
      </c>
      <c r="C108">
        <v>5632</v>
      </c>
      <c r="D108" t="s">
        <v>41</v>
      </c>
      <c r="E108" t="s">
        <v>4</v>
      </c>
      <c r="H108" t="s">
        <v>362</v>
      </c>
      <c r="I108" t="s">
        <v>90</v>
      </c>
      <c r="J108" t="s">
        <v>269</v>
      </c>
      <c r="K108" s="14">
        <v>615.29999999999995</v>
      </c>
      <c r="L108">
        <v>99376450</v>
      </c>
      <c r="M108" t="s">
        <v>77</v>
      </c>
      <c r="N108" t="s">
        <v>85</v>
      </c>
    </row>
    <row r="109" spans="1:14">
      <c r="A109">
        <v>80160969</v>
      </c>
      <c r="B109">
        <v>202104</v>
      </c>
      <c r="C109">
        <v>5632</v>
      </c>
      <c r="D109" t="s">
        <v>41</v>
      </c>
      <c r="E109" t="s">
        <v>4</v>
      </c>
      <c r="H109" t="s">
        <v>362</v>
      </c>
      <c r="I109" t="s">
        <v>90</v>
      </c>
      <c r="J109" t="s">
        <v>269</v>
      </c>
      <c r="K109" s="14">
        <v>94.5</v>
      </c>
      <c r="L109">
        <v>99376450</v>
      </c>
      <c r="M109" t="s">
        <v>77</v>
      </c>
      <c r="N109" t="s">
        <v>85</v>
      </c>
    </row>
    <row r="110" spans="1:14">
      <c r="A110">
        <v>80160981</v>
      </c>
      <c r="B110">
        <v>202104</v>
      </c>
      <c r="C110">
        <v>5632</v>
      </c>
      <c r="D110" t="s">
        <v>41</v>
      </c>
      <c r="E110" t="s">
        <v>4</v>
      </c>
      <c r="H110" t="s">
        <v>362</v>
      </c>
      <c r="I110" t="s">
        <v>90</v>
      </c>
      <c r="J110" t="s">
        <v>269</v>
      </c>
      <c r="K110" s="14">
        <v>716.1</v>
      </c>
      <c r="L110">
        <v>99376450</v>
      </c>
      <c r="M110" t="s">
        <v>77</v>
      </c>
      <c r="N110" t="s">
        <v>85</v>
      </c>
    </row>
    <row r="111" spans="1:14">
      <c r="A111">
        <v>80162917</v>
      </c>
      <c r="B111">
        <v>202108</v>
      </c>
      <c r="C111">
        <v>5632</v>
      </c>
      <c r="D111" t="s">
        <v>41</v>
      </c>
      <c r="E111" t="s">
        <v>4</v>
      </c>
      <c r="H111" t="s">
        <v>362</v>
      </c>
      <c r="I111" t="s">
        <v>90</v>
      </c>
      <c r="J111" t="s">
        <v>269</v>
      </c>
      <c r="K111" s="14">
        <v>521.85</v>
      </c>
      <c r="L111">
        <v>99376450</v>
      </c>
      <c r="M111" t="s">
        <v>77</v>
      </c>
      <c r="N111" t="s">
        <v>85</v>
      </c>
    </row>
    <row r="112" spans="1:14">
      <c r="A112">
        <v>80162594</v>
      </c>
      <c r="B112">
        <v>202108</v>
      </c>
      <c r="C112">
        <v>5632</v>
      </c>
      <c r="D112" t="s">
        <v>41</v>
      </c>
      <c r="E112" t="s">
        <v>4</v>
      </c>
      <c r="H112" t="s">
        <v>362</v>
      </c>
      <c r="I112" t="s">
        <v>90</v>
      </c>
      <c r="J112" t="s">
        <v>277</v>
      </c>
      <c r="K112" s="14">
        <v>95.55</v>
      </c>
      <c r="L112">
        <v>99376450</v>
      </c>
      <c r="M112" t="s">
        <v>77</v>
      </c>
      <c r="N112" t="s">
        <v>85</v>
      </c>
    </row>
    <row r="113" spans="1:14">
      <c r="A113">
        <v>80165955</v>
      </c>
      <c r="B113">
        <v>202112</v>
      </c>
      <c r="C113">
        <v>5632</v>
      </c>
      <c r="D113" t="s">
        <v>41</v>
      </c>
      <c r="E113" t="s">
        <v>4</v>
      </c>
      <c r="H113" t="s">
        <v>362</v>
      </c>
      <c r="I113" t="s">
        <v>90</v>
      </c>
      <c r="J113" t="s">
        <v>280</v>
      </c>
      <c r="K113" s="14">
        <v>840.4</v>
      </c>
      <c r="L113">
        <v>99815350</v>
      </c>
      <c r="M113" t="s">
        <v>81</v>
      </c>
      <c r="N113" t="s">
        <v>85</v>
      </c>
    </row>
    <row r="114" spans="1:14">
      <c r="A114">
        <v>80160707</v>
      </c>
      <c r="B114">
        <v>202103</v>
      </c>
      <c r="C114">
        <v>5632</v>
      </c>
      <c r="D114" t="s">
        <v>41</v>
      </c>
      <c r="E114" t="s">
        <v>4</v>
      </c>
      <c r="H114" t="s">
        <v>362</v>
      </c>
      <c r="I114" t="s">
        <v>90</v>
      </c>
      <c r="J114" t="s">
        <v>272</v>
      </c>
      <c r="K114" s="14">
        <v>2082.5</v>
      </c>
      <c r="L114">
        <v>99815350</v>
      </c>
      <c r="M114" t="s">
        <v>81</v>
      </c>
      <c r="N114" t="s">
        <v>85</v>
      </c>
    </row>
    <row r="115" spans="1:14">
      <c r="A115">
        <v>80160395</v>
      </c>
      <c r="B115">
        <v>202103</v>
      </c>
      <c r="C115">
        <v>5632</v>
      </c>
      <c r="D115" t="s">
        <v>41</v>
      </c>
      <c r="E115" t="s">
        <v>4</v>
      </c>
      <c r="H115" t="s">
        <v>362</v>
      </c>
      <c r="I115" t="s">
        <v>90</v>
      </c>
      <c r="J115" t="s">
        <v>273</v>
      </c>
      <c r="K115" s="14">
        <v>1828.75</v>
      </c>
      <c r="L115">
        <v>99866650</v>
      </c>
      <c r="M115" t="s">
        <v>274</v>
      </c>
      <c r="N115" t="s">
        <v>85</v>
      </c>
    </row>
    <row r="116" spans="1:14">
      <c r="A116">
        <v>80160883</v>
      </c>
      <c r="B116">
        <v>202104</v>
      </c>
      <c r="C116">
        <v>5632</v>
      </c>
      <c r="D116" t="s">
        <v>41</v>
      </c>
      <c r="E116" t="s">
        <v>4</v>
      </c>
      <c r="H116" t="s">
        <v>362</v>
      </c>
      <c r="I116" t="s">
        <v>90</v>
      </c>
      <c r="J116" t="s">
        <v>275</v>
      </c>
      <c r="K116" s="14">
        <v>2475.25</v>
      </c>
      <c r="L116">
        <v>10006362</v>
      </c>
      <c r="M116" t="s">
        <v>79</v>
      </c>
      <c r="N116" t="s">
        <v>85</v>
      </c>
    </row>
    <row r="117" spans="1:14">
      <c r="A117">
        <v>80159440</v>
      </c>
      <c r="B117">
        <v>202102</v>
      </c>
      <c r="C117">
        <v>5632</v>
      </c>
      <c r="D117" t="s">
        <v>41</v>
      </c>
      <c r="E117" t="s">
        <v>174</v>
      </c>
      <c r="H117" t="s">
        <v>362</v>
      </c>
      <c r="I117" t="s">
        <v>358</v>
      </c>
      <c r="J117" t="s">
        <v>76</v>
      </c>
      <c r="K117" s="14">
        <v>96.85</v>
      </c>
      <c r="L117">
        <v>99376450</v>
      </c>
      <c r="M117" t="s">
        <v>77</v>
      </c>
      <c r="N117" t="s">
        <v>85</v>
      </c>
    </row>
    <row r="118" spans="1:14">
      <c r="A118">
        <v>80160971</v>
      </c>
      <c r="B118">
        <v>202104</v>
      </c>
      <c r="C118">
        <v>5632</v>
      </c>
      <c r="D118" t="s">
        <v>41</v>
      </c>
      <c r="E118" t="s">
        <v>174</v>
      </c>
      <c r="H118" t="s">
        <v>362</v>
      </c>
      <c r="I118" t="s">
        <v>358</v>
      </c>
      <c r="J118" t="s">
        <v>76</v>
      </c>
      <c r="K118" s="14">
        <v>94.5</v>
      </c>
      <c r="L118">
        <v>99376450</v>
      </c>
      <c r="M118" t="s">
        <v>77</v>
      </c>
      <c r="N118" t="s">
        <v>85</v>
      </c>
    </row>
    <row r="119" spans="1:14">
      <c r="A119">
        <v>80162829</v>
      </c>
      <c r="B119">
        <v>202108</v>
      </c>
      <c r="C119">
        <v>5632</v>
      </c>
      <c r="D119" t="s">
        <v>41</v>
      </c>
      <c r="E119" t="s">
        <v>174</v>
      </c>
      <c r="H119" t="s">
        <v>362</v>
      </c>
      <c r="I119" t="s">
        <v>358</v>
      </c>
      <c r="J119" t="s">
        <v>278</v>
      </c>
      <c r="K119" s="14">
        <v>3005.1</v>
      </c>
      <c r="L119">
        <v>99376450</v>
      </c>
      <c r="M119" t="s">
        <v>77</v>
      </c>
      <c r="N119" t="s">
        <v>85</v>
      </c>
    </row>
    <row r="120" spans="1:14">
      <c r="A120">
        <v>80164070</v>
      </c>
      <c r="B120">
        <v>202112</v>
      </c>
      <c r="C120">
        <v>5632</v>
      </c>
      <c r="D120" t="s">
        <v>41</v>
      </c>
      <c r="E120" t="s">
        <v>174</v>
      </c>
      <c r="H120" t="s">
        <v>362</v>
      </c>
      <c r="I120" t="s">
        <v>358</v>
      </c>
      <c r="J120" t="s">
        <v>279</v>
      </c>
      <c r="K120" s="14">
        <v>98.1</v>
      </c>
      <c r="L120">
        <v>99376450</v>
      </c>
      <c r="M120" t="s">
        <v>77</v>
      </c>
      <c r="N120" t="s">
        <v>85</v>
      </c>
    </row>
    <row r="121" spans="1:14">
      <c r="A121">
        <v>80159749</v>
      </c>
      <c r="B121">
        <v>202102</v>
      </c>
      <c r="C121">
        <v>5632</v>
      </c>
      <c r="D121" t="s">
        <v>41</v>
      </c>
      <c r="E121" t="s">
        <v>173</v>
      </c>
      <c r="H121" t="s">
        <v>362</v>
      </c>
      <c r="I121" t="s">
        <v>105</v>
      </c>
      <c r="J121" t="s">
        <v>136</v>
      </c>
      <c r="K121" s="14">
        <v>150</v>
      </c>
      <c r="L121">
        <v>99848050</v>
      </c>
      <c r="M121" t="s">
        <v>135</v>
      </c>
      <c r="N121" t="s">
        <v>85</v>
      </c>
    </row>
    <row r="122" spans="1:14">
      <c r="A122">
        <v>80160051</v>
      </c>
      <c r="B122">
        <v>202102</v>
      </c>
      <c r="C122">
        <v>5632</v>
      </c>
      <c r="D122" t="s">
        <v>41</v>
      </c>
      <c r="E122" t="s">
        <v>173</v>
      </c>
      <c r="H122" t="s">
        <v>362</v>
      </c>
      <c r="I122" t="s">
        <v>105</v>
      </c>
      <c r="J122" t="s">
        <v>136</v>
      </c>
      <c r="K122" s="14">
        <v>150</v>
      </c>
      <c r="L122">
        <v>99848050</v>
      </c>
      <c r="M122" t="s">
        <v>135</v>
      </c>
      <c r="N122" t="s">
        <v>85</v>
      </c>
    </row>
    <row r="123" spans="1:14">
      <c r="A123">
        <v>121000048</v>
      </c>
      <c r="B123">
        <v>202101</v>
      </c>
      <c r="C123">
        <v>5729</v>
      </c>
      <c r="D123" t="s">
        <v>303</v>
      </c>
      <c r="E123" t="s">
        <v>4</v>
      </c>
      <c r="H123" t="s">
        <v>364</v>
      </c>
      <c r="I123" t="s">
        <v>90</v>
      </c>
      <c r="J123" t="s">
        <v>304</v>
      </c>
      <c r="K123" s="14">
        <v>31499.06</v>
      </c>
      <c r="N123" t="s">
        <v>85</v>
      </c>
    </row>
    <row r="124" spans="1:14">
      <c r="A124">
        <v>121000223</v>
      </c>
      <c r="B124">
        <v>202102</v>
      </c>
      <c r="C124">
        <v>5729</v>
      </c>
      <c r="D124" t="s">
        <v>303</v>
      </c>
      <c r="E124" t="s">
        <v>4</v>
      </c>
      <c r="H124" t="s">
        <v>364</v>
      </c>
      <c r="I124" t="s">
        <v>90</v>
      </c>
      <c r="J124" t="s">
        <v>305</v>
      </c>
      <c r="K124" s="14">
        <v>31941</v>
      </c>
      <c r="N124" t="s">
        <v>85</v>
      </c>
    </row>
    <row r="125" spans="1:14">
      <c r="A125">
        <v>121000469</v>
      </c>
      <c r="B125">
        <v>202103</v>
      </c>
      <c r="C125">
        <v>5729</v>
      </c>
      <c r="D125" t="s">
        <v>303</v>
      </c>
      <c r="E125" t="s">
        <v>4</v>
      </c>
      <c r="H125" t="s">
        <v>364</v>
      </c>
      <c r="I125" t="s">
        <v>90</v>
      </c>
      <c r="J125" t="s">
        <v>306</v>
      </c>
      <c r="K125" s="14">
        <v>30241</v>
      </c>
      <c r="N125" t="s">
        <v>85</v>
      </c>
    </row>
    <row r="126" spans="1:14">
      <c r="A126">
        <v>121000891</v>
      </c>
      <c r="B126">
        <v>202104</v>
      </c>
      <c r="C126">
        <v>5729</v>
      </c>
      <c r="D126" t="s">
        <v>303</v>
      </c>
      <c r="E126" t="s">
        <v>4</v>
      </c>
      <c r="H126" t="s">
        <v>364</v>
      </c>
      <c r="I126" t="s">
        <v>90</v>
      </c>
      <c r="J126" t="s">
        <v>307</v>
      </c>
      <c r="K126" s="14">
        <v>29641</v>
      </c>
      <c r="N126" t="s">
        <v>85</v>
      </c>
    </row>
    <row r="127" spans="1:14">
      <c r="A127">
        <v>121001208</v>
      </c>
      <c r="B127">
        <v>202105</v>
      </c>
      <c r="C127">
        <v>5729</v>
      </c>
      <c r="D127" t="s">
        <v>303</v>
      </c>
      <c r="E127" t="s">
        <v>4</v>
      </c>
      <c r="H127" t="s">
        <v>364</v>
      </c>
      <c r="I127" t="s">
        <v>90</v>
      </c>
      <c r="J127" t="s">
        <v>308</v>
      </c>
      <c r="K127" s="14">
        <v>29641</v>
      </c>
      <c r="N127" t="s">
        <v>85</v>
      </c>
    </row>
    <row r="128" spans="1:14">
      <c r="A128">
        <v>121001546</v>
      </c>
      <c r="B128">
        <v>202106</v>
      </c>
      <c r="C128">
        <v>5729</v>
      </c>
      <c r="D128" t="s">
        <v>303</v>
      </c>
      <c r="E128" t="s">
        <v>4</v>
      </c>
      <c r="H128" t="s">
        <v>364</v>
      </c>
      <c r="I128" t="s">
        <v>90</v>
      </c>
      <c r="J128" t="s">
        <v>309</v>
      </c>
      <c r="K128" s="14">
        <v>-18884.39</v>
      </c>
      <c r="N128" t="s">
        <v>85</v>
      </c>
    </row>
    <row r="129" spans="1:14">
      <c r="A129">
        <v>121001546</v>
      </c>
      <c r="B129">
        <v>202106</v>
      </c>
      <c r="C129">
        <v>5729</v>
      </c>
      <c r="D129" t="s">
        <v>303</v>
      </c>
      <c r="E129" t="s">
        <v>4</v>
      </c>
      <c r="H129" t="s">
        <v>364</v>
      </c>
      <c r="I129" t="s">
        <v>90</v>
      </c>
      <c r="J129" t="s">
        <v>310</v>
      </c>
      <c r="K129" s="14">
        <v>-18884.37</v>
      </c>
      <c r="N129" t="s">
        <v>85</v>
      </c>
    </row>
    <row r="130" spans="1:14">
      <c r="A130">
        <v>121001546</v>
      </c>
      <c r="B130">
        <v>202106</v>
      </c>
      <c r="C130">
        <v>5729</v>
      </c>
      <c r="D130" t="s">
        <v>303</v>
      </c>
      <c r="E130" t="s">
        <v>4</v>
      </c>
      <c r="H130" t="s">
        <v>364</v>
      </c>
      <c r="I130" t="s">
        <v>90</v>
      </c>
      <c r="J130" t="s">
        <v>311</v>
      </c>
      <c r="K130" s="14">
        <v>-18884.37</v>
      </c>
      <c r="N130" t="s">
        <v>85</v>
      </c>
    </row>
    <row r="131" spans="1:14">
      <c r="A131">
        <v>121001546</v>
      </c>
      <c r="B131">
        <v>202106</v>
      </c>
      <c r="C131">
        <v>5729</v>
      </c>
      <c r="D131" t="s">
        <v>303</v>
      </c>
      <c r="E131" t="s">
        <v>4</v>
      </c>
      <c r="H131" t="s">
        <v>364</v>
      </c>
      <c r="I131" t="s">
        <v>90</v>
      </c>
      <c r="J131" t="s">
        <v>312</v>
      </c>
      <c r="K131" s="14">
        <v>-18884.37</v>
      </c>
      <c r="N131" t="s">
        <v>85</v>
      </c>
    </row>
    <row r="132" spans="1:14">
      <c r="A132">
        <v>121001546</v>
      </c>
      <c r="B132">
        <v>202106</v>
      </c>
      <c r="C132">
        <v>5729</v>
      </c>
      <c r="D132" t="s">
        <v>303</v>
      </c>
      <c r="E132" t="s">
        <v>4</v>
      </c>
      <c r="H132" t="s">
        <v>364</v>
      </c>
      <c r="I132" t="s">
        <v>90</v>
      </c>
      <c r="J132" t="s">
        <v>313</v>
      </c>
      <c r="K132" s="14">
        <v>-18884.37</v>
      </c>
      <c r="N132" t="s">
        <v>85</v>
      </c>
    </row>
    <row r="133" spans="1:14">
      <c r="A133">
        <v>121001579</v>
      </c>
      <c r="B133">
        <v>202106</v>
      </c>
      <c r="C133">
        <v>5729</v>
      </c>
      <c r="D133" t="s">
        <v>303</v>
      </c>
      <c r="E133" t="s">
        <v>4</v>
      </c>
      <c r="H133" t="s">
        <v>364</v>
      </c>
      <c r="I133" t="s">
        <v>90</v>
      </c>
      <c r="J133" t="s">
        <v>314</v>
      </c>
      <c r="K133" s="14">
        <v>32641</v>
      </c>
      <c r="N133" t="s">
        <v>85</v>
      </c>
    </row>
    <row r="134" spans="1:14">
      <c r="A134">
        <v>121002094</v>
      </c>
      <c r="B134">
        <v>202108</v>
      </c>
      <c r="C134">
        <v>5729</v>
      </c>
      <c r="D134" t="s">
        <v>303</v>
      </c>
      <c r="E134" t="s">
        <v>4</v>
      </c>
      <c r="H134" t="s">
        <v>364</v>
      </c>
      <c r="I134" t="s">
        <v>90</v>
      </c>
      <c r="J134" t="s">
        <v>316</v>
      </c>
      <c r="K134" s="14">
        <v>30350.68</v>
      </c>
      <c r="N134" t="s">
        <v>85</v>
      </c>
    </row>
    <row r="135" spans="1:14">
      <c r="A135">
        <v>121002095</v>
      </c>
      <c r="B135">
        <v>202108</v>
      </c>
      <c r="C135">
        <v>5729</v>
      </c>
      <c r="D135" t="s">
        <v>303</v>
      </c>
      <c r="E135" t="s">
        <v>4</v>
      </c>
      <c r="H135" t="s">
        <v>364</v>
      </c>
      <c r="I135" t="s">
        <v>90</v>
      </c>
      <c r="J135" t="s">
        <v>315</v>
      </c>
      <c r="K135" s="14">
        <v>29641</v>
      </c>
      <c r="N135" t="s">
        <v>85</v>
      </c>
    </row>
    <row r="136" spans="1:14">
      <c r="A136">
        <v>121002416</v>
      </c>
      <c r="B136">
        <v>202109</v>
      </c>
      <c r="C136">
        <v>5729</v>
      </c>
      <c r="D136" t="s">
        <v>303</v>
      </c>
      <c r="E136" t="s">
        <v>4</v>
      </c>
      <c r="H136" t="s">
        <v>364</v>
      </c>
      <c r="I136" t="s">
        <v>90</v>
      </c>
      <c r="J136" t="s">
        <v>317</v>
      </c>
      <c r="K136" s="14">
        <v>30641</v>
      </c>
      <c r="N136" t="s">
        <v>85</v>
      </c>
    </row>
    <row r="137" spans="1:14">
      <c r="A137">
        <v>121002510</v>
      </c>
      <c r="B137">
        <v>202109</v>
      </c>
      <c r="C137">
        <v>5729</v>
      </c>
      <c r="D137" t="s">
        <v>303</v>
      </c>
      <c r="E137" t="s">
        <v>4</v>
      </c>
      <c r="H137" t="s">
        <v>364</v>
      </c>
      <c r="I137" t="s">
        <v>90</v>
      </c>
      <c r="J137" t="s">
        <v>318</v>
      </c>
      <c r="K137" s="14">
        <v>-26000</v>
      </c>
      <c r="N137" t="s">
        <v>85</v>
      </c>
    </row>
    <row r="138" spans="1:14">
      <c r="A138">
        <v>121002563</v>
      </c>
      <c r="B138">
        <v>202109</v>
      </c>
      <c r="C138">
        <v>5729</v>
      </c>
      <c r="D138" t="s">
        <v>303</v>
      </c>
      <c r="E138" t="s">
        <v>4</v>
      </c>
      <c r="H138" t="s">
        <v>364</v>
      </c>
      <c r="I138" t="s">
        <v>90</v>
      </c>
      <c r="J138" t="s">
        <v>319</v>
      </c>
      <c r="K138" s="14">
        <v>-9000</v>
      </c>
      <c r="N138" t="s">
        <v>85</v>
      </c>
    </row>
    <row r="139" spans="1:14">
      <c r="A139">
        <v>121002877</v>
      </c>
      <c r="B139">
        <v>202110</v>
      </c>
      <c r="C139">
        <v>5729</v>
      </c>
      <c r="D139" t="s">
        <v>303</v>
      </c>
      <c r="E139" t="s">
        <v>4</v>
      </c>
      <c r="H139" t="s">
        <v>364</v>
      </c>
      <c r="I139" t="s">
        <v>90</v>
      </c>
      <c r="J139" t="s">
        <v>321</v>
      </c>
      <c r="K139" s="14">
        <v>32237.77</v>
      </c>
      <c r="N139" t="s">
        <v>85</v>
      </c>
    </row>
    <row r="140" spans="1:14">
      <c r="A140">
        <v>121002925</v>
      </c>
      <c r="B140">
        <v>202110</v>
      </c>
      <c r="C140">
        <v>5729</v>
      </c>
      <c r="D140" t="s">
        <v>303</v>
      </c>
      <c r="E140" t="s">
        <v>4</v>
      </c>
      <c r="H140" t="s">
        <v>364</v>
      </c>
      <c r="I140" t="s">
        <v>90</v>
      </c>
      <c r="J140" t="s">
        <v>320</v>
      </c>
      <c r="K140" s="14">
        <v>89.93</v>
      </c>
      <c r="N140" t="s">
        <v>85</v>
      </c>
    </row>
    <row r="141" spans="1:14">
      <c r="A141">
        <v>121003309</v>
      </c>
      <c r="B141">
        <v>202111</v>
      </c>
      <c r="C141">
        <v>5729</v>
      </c>
      <c r="D141" t="s">
        <v>303</v>
      </c>
      <c r="E141" t="s">
        <v>4</v>
      </c>
      <c r="H141" t="s">
        <v>364</v>
      </c>
      <c r="I141" t="s">
        <v>90</v>
      </c>
      <c r="J141" t="s">
        <v>322</v>
      </c>
      <c r="K141" s="14">
        <v>29553.17</v>
      </c>
      <c r="N141" t="s">
        <v>85</v>
      </c>
    </row>
    <row r="142" spans="1:14">
      <c r="A142">
        <v>121003590</v>
      </c>
      <c r="B142">
        <v>202112</v>
      </c>
      <c r="C142">
        <v>5729</v>
      </c>
      <c r="D142" t="s">
        <v>303</v>
      </c>
      <c r="E142" t="s">
        <v>4</v>
      </c>
      <c r="H142" t="s">
        <v>364</v>
      </c>
      <c r="I142" t="s">
        <v>90</v>
      </c>
      <c r="J142" t="s">
        <v>323</v>
      </c>
      <c r="K142" s="14">
        <v>22441</v>
      </c>
      <c r="N142" t="s">
        <v>85</v>
      </c>
    </row>
    <row r="143" spans="1:14">
      <c r="A143">
        <v>121003726</v>
      </c>
      <c r="B143">
        <v>202112</v>
      </c>
      <c r="C143">
        <v>5729</v>
      </c>
      <c r="D143" t="s">
        <v>303</v>
      </c>
      <c r="E143" t="s">
        <v>4</v>
      </c>
      <c r="H143" t="s">
        <v>364</v>
      </c>
      <c r="I143" t="s">
        <v>90</v>
      </c>
      <c r="J143" t="s">
        <v>324</v>
      </c>
      <c r="K143" s="14">
        <v>-29553.17</v>
      </c>
      <c r="N143" t="s">
        <v>85</v>
      </c>
    </row>
    <row r="144" spans="1:14">
      <c r="A144">
        <v>121003726</v>
      </c>
      <c r="B144">
        <v>202112</v>
      </c>
      <c r="C144">
        <v>5729</v>
      </c>
      <c r="D144" t="s">
        <v>303</v>
      </c>
      <c r="E144" t="s">
        <v>4</v>
      </c>
      <c r="H144" t="s">
        <v>364</v>
      </c>
      <c r="I144" t="s">
        <v>90</v>
      </c>
      <c r="J144" t="s">
        <v>325</v>
      </c>
      <c r="K144" s="14">
        <v>-1646.83</v>
      </c>
      <c r="N144" t="s">
        <v>85</v>
      </c>
    </row>
    <row r="145" spans="1:14">
      <c r="A145">
        <v>121001546</v>
      </c>
      <c r="B145">
        <v>202106</v>
      </c>
      <c r="C145">
        <v>5729</v>
      </c>
      <c r="D145" t="s">
        <v>303</v>
      </c>
      <c r="E145" t="s">
        <v>65</v>
      </c>
      <c r="H145" t="s">
        <v>364</v>
      </c>
      <c r="I145" t="s">
        <v>90</v>
      </c>
      <c r="J145" t="s">
        <v>309</v>
      </c>
      <c r="K145" s="14">
        <v>18884.39</v>
      </c>
      <c r="N145" t="s">
        <v>85</v>
      </c>
    </row>
    <row r="146" spans="1:14">
      <c r="A146">
        <v>121001546</v>
      </c>
      <c r="B146">
        <v>202106</v>
      </c>
      <c r="C146">
        <v>5729</v>
      </c>
      <c r="D146" t="s">
        <v>303</v>
      </c>
      <c r="E146" t="s">
        <v>65</v>
      </c>
      <c r="H146" t="s">
        <v>364</v>
      </c>
      <c r="I146" t="s">
        <v>90</v>
      </c>
      <c r="J146" t="s">
        <v>310</v>
      </c>
      <c r="K146" s="14">
        <v>18884.37</v>
      </c>
      <c r="N146" t="s">
        <v>85</v>
      </c>
    </row>
    <row r="147" spans="1:14">
      <c r="A147">
        <v>121001546</v>
      </c>
      <c r="B147">
        <v>202106</v>
      </c>
      <c r="C147">
        <v>5729</v>
      </c>
      <c r="D147" t="s">
        <v>303</v>
      </c>
      <c r="E147" t="s">
        <v>65</v>
      </c>
      <c r="H147" t="s">
        <v>364</v>
      </c>
      <c r="I147" t="s">
        <v>90</v>
      </c>
      <c r="J147" t="s">
        <v>311</v>
      </c>
      <c r="K147" s="14">
        <v>18884.37</v>
      </c>
      <c r="N147" t="s">
        <v>85</v>
      </c>
    </row>
    <row r="148" spans="1:14">
      <c r="A148">
        <v>121001546</v>
      </c>
      <c r="B148">
        <v>202106</v>
      </c>
      <c r="C148">
        <v>5729</v>
      </c>
      <c r="D148" t="s">
        <v>303</v>
      </c>
      <c r="E148" t="s">
        <v>65</v>
      </c>
      <c r="H148" t="s">
        <v>364</v>
      </c>
      <c r="I148" t="s">
        <v>90</v>
      </c>
      <c r="J148" t="s">
        <v>312</v>
      </c>
      <c r="K148" s="14">
        <v>18884.37</v>
      </c>
      <c r="N148" t="s">
        <v>85</v>
      </c>
    </row>
    <row r="149" spans="1:14">
      <c r="A149">
        <v>121001546</v>
      </c>
      <c r="B149">
        <v>202106</v>
      </c>
      <c r="C149">
        <v>5729</v>
      </c>
      <c r="D149" t="s">
        <v>303</v>
      </c>
      <c r="E149" t="s">
        <v>65</v>
      </c>
      <c r="H149" t="s">
        <v>364</v>
      </c>
      <c r="I149" t="s">
        <v>90</v>
      </c>
      <c r="J149" t="s">
        <v>313</v>
      </c>
      <c r="K149" s="14">
        <v>18884.37</v>
      </c>
      <c r="N149" t="s">
        <v>85</v>
      </c>
    </row>
    <row r="150" spans="1:14">
      <c r="A150">
        <v>121002510</v>
      </c>
      <c r="B150">
        <v>202109</v>
      </c>
      <c r="C150">
        <v>5729</v>
      </c>
      <c r="D150" t="s">
        <v>303</v>
      </c>
      <c r="E150" t="s">
        <v>65</v>
      </c>
      <c r="H150" t="s">
        <v>364</v>
      </c>
      <c r="I150" t="s">
        <v>90</v>
      </c>
      <c r="J150" t="s">
        <v>318</v>
      </c>
      <c r="K150" s="14">
        <v>26000</v>
      </c>
      <c r="N150" t="s">
        <v>85</v>
      </c>
    </row>
    <row r="151" spans="1:14">
      <c r="A151">
        <v>121002563</v>
      </c>
      <c r="B151">
        <v>202109</v>
      </c>
      <c r="C151">
        <v>5729</v>
      </c>
      <c r="D151" t="s">
        <v>303</v>
      </c>
      <c r="E151" t="s">
        <v>65</v>
      </c>
      <c r="H151" t="s">
        <v>364</v>
      </c>
      <c r="I151" t="s">
        <v>90</v>
      </c>
      <c r="J151" t="s">
        <v>319</v>
      </c>
      <c r="K151" s="14">
        <v>9000</v>
      </c>
      <c r="N151" t="s">
        <v>85</v>
      </c>
    </row>
    <row r="152" spans="1:14">
      <c r="A152">
        <v>121003726</v>
      </c>
      <c r="B152">
        <v>202112</v>
      </c>
      <c r="C152">
        <v>5729</v>
      </c>
      <c r="D152" t="s">
        <v>303</v>
      </c>
      <c r="E152" t="s">
        <v>65</v>
      </c>
      <c r="H152" t="s">
        <v>364</v>
      </c>
      <c r="I152" t="s">
        <v>90</v>
      </c>
      <c r="J152" t="s">
        <v>325</v>
      </c>
      <c r="K152" s="14">
        <v>1646.83</v>
      </c>
      <c r="N152" t="s">
        <v>85</v>
      </c>
    </row>
    <row r="153" spans="1:14">
      <c r="A153">
        <v>121003726</v>
      </c>
      <c r="B153">
        <v>202112</v>
      </c>
      <c r="C153">
        <v>5729</v>
      </c>
      <c r="D153" t="s">
        <v>303</v>
      </c>
      <c r="E153" t="s">
        <v>65</v>
      </c>
      <c r="H153" t="s">
        <v>364</v>
      </c>
      <c r="I153" t="s">
        <v>90</v>
      </c>
      <c r="J153" t="s">
        <v>324</v>
      </c>
      <c r="K153" s="14">
        <v>29553.17</v>
      </c>
      <c r="N153" t="s">
        <v>85</v>
      </c>
    </row>
    <row r="154" spans="1:14">
      <c r="A154">
        <v>80161194</v>
      </c>
      <c r="B154">
        <v>202105</v>
      </c>
      <c r="C154">
        <v>5021</v>
      </c>
      <c r="D154" t="s">
        <v>37</v>
      </c>
      <c r="E154" t="s">
        <v>172</v>
      </c>
      <c r="H154" t="s">
        <v>374</v>
      </c>
      <c r="I154" t="s">
        <v>360</v>
      </c>
      <c r="J154" t="s">
        <v>219</v>
      </c>
      <c r="K154" s="14">
        <v>11985</v>
      </c>
      <c r="L154">
        <v>99293204</v>
      </c>
      <c r="M154" t="s">
        <v>70</v>
      </c>
      <c r="N154" t="s">
        <v>85</v>
      </c>
    </row>
    <row r="155" spans="1:14">
      <c r="A155">
        <v>80162120</v>
      </c>
      <c r="B155">
        <v>202107</v>
      </c>
      <c r="C155">
        <v>5021</v>
      </c>
      <c r="D155" t="s">
        <v>37</v>
      </c>
      <c r="E155" t="s">
        <v>172</v>
      </c>
      <c r="H155" t="s">
        <v>374</v>
      </c>
      <c r="I155" t="s">
        <v>360</v>
      </c>
      <c r="J155" t="s">
        <v>220</v>
      </c>
      <c r="K155" s="14">
        <v>15200</v>
      </c>
      <c r="L155">
        <v>99293204</v>
      </c>
      <c r="M155" t="s">
        <v>70</v>
      </c>
      <c r="N155" t="s">
        <v>85</v>
      </c>
    </row>
    <row r="156" spans="1:14">
      <c r="A156">
        <v>80164491</v>
      </c>
      <c r="B156">
        <v>202112</v>
      </c>
      <c r="C156">
        <v>5021</v>
      </c>
      <c r="D156" t="s">
        <v>37</v>
      </c>
      <c r="E156" t="s">
        <v>172</v>
      </c>
      <c r="H156" t="s">
        <v>374</v>
      </c>
      <c r="I156" t="s">
        <v>360</v>
      </c>
      <c r="J156" t="s">
        <v>221</v>
      </c>
      <c r="K156" s="14">
        <v>24150</v>
      </c>
      <c r="L156">
        <v>99293204</v>
      </c>
      <c r="M156" t="s">
        <v>70</v>
      </c>
      <c r="N156" t="s">
        <v>85</v>
      </c>
    </row>
    <row r="157" spans="1:14">
      <c r="A157">
        <v>80166102</v>
      </c>
      <c r="B157">
        <v>202112</v>
      </c>
      <c r="C157">
        <v>5021</v>
      </c>
      <c r="D157" t="s">
        <v>37</v>
      </c>
      <c r="E157" t="s">
        <v>172</v>
      </c>
      <c r="H157" t="s">
        <v>374</v>
      </c>
      <c r="I157" t="s">
        <v>360</v>
      </c>
      <c r="J157" t="s">
        <v>222</v>
      </c>
      <c r="K157" s="14">
        <v>4350</v>
      </c>
      <c r="L157">
        <v>99293204</v>
      </c>
      <c r="M157" t="s">
        <v>70</v>
      </c>
      <c r="N157" t="s">
        <v>85</v>
      </c>
    </row>
    <row r="158" spans="1:14">
      <c r="A158">
        <v>80166180</v>
      </c>
      <c r="B158">
        <v>202112</v>
      </c>
      <c r="C158">
        <v>5021</v>
      </c>
      <c r="D158" t="s">
        <v>37</v>
      </c>
      <c r="E158" t="s">
        <v>172</v>
      </c>
      <c r="H158" t="s">
        <v>374</v>
      </c>
      <c r="I158" t="s">
        <v>360</v>
      </c>
      <c r="J158" t="s">
        <v>223</v>
      </c>
      <c r="K158" s="14">
        <v>19550</v>
      </c>
      <c r="L158">
        <v>99293204</v>
      </c>
      <c r="M158" t="s">
        <v>70</v>
      </c>
      <c r="N158" t="s">
        <v>85</v>
      </c>
    </row>
    <row r="159" spans="1:14">
      <c r="A159">
        <v>612100000</v>
      </c>
      <c r="B159">
        <v>202101</v>
      </c>
      <c r="C159">
        <v>4061</v>
      </c>
      <c r="D159" t="s">
        <v>34</v>
      </c>
      <c r="E159" t="s">
        <v>4</v>
      </c>
      <c r="F159">
        <v>8105262631</v>
      </c>
      <c r="G159" t="s">
        <v>66</v>
      </c>
      <c r="H159" t="s">
        <v>144</v>
      </c>
      <c r="I159" t="s">
        <v>90</v>
      </c>
      <c r="J159" t="s">
        <v>160</v>
      </c>
      <c r="K159" s="14">
        <v>15411.38</v>
      </c>
      <c r="L159">
        <v>0</v>
      </c>
      <c r="M159" t="s">
        <v>57</v>
      </c>
      <c r="N159" t="s">
        <v>85</v>
      </c>
    </row>
    <row r="160" spans="1:14">
      <c r="A160">
        <v>612100000</v>
      </c>
      <c r="B160">
        <v>202101</v>
      </c>
      <c r="C160">
        <v>4061</v>
      </c>
      <c r="D160" t="s">
        <v>34</v>
      </c>
      <c r="E160" t="s">
        <v>67</v>
      </c>
      <c r="F160">
        <v>5605240059</v>
      </c>
      <c r="G160" t="s">
        <v>125</v>
      </c>
      <c r="H160" t="s">
        <v>144</v>
      </c>
      <c r="I160" t="s">
        <v>90</v>
      </c>
      <c r="J160" t="s">
        <v>160</v>
      </c>
      <c r="K160" s="14">
        <v>21117.05</v>
      </c>
      <c r="L160">
        <v>0</v>
      </c>
      <c r="M160" t="s">
        <v>57</v>
      </c>
      <c r="N160" t="s">
        <v>85</v>
      </c>
    </row>
    <row r="161" spans="1:14">
      <c r="A161">
        <v>612100000</v>
      </c>
      <c r="B161">
        <v>202101</v>
      </c>
      <c r="C161">
        <v>4061</v>
      </c>
      <c r="D161" t="s">
        <v>34</v>
      </c>
      <c r="E161" t="s">
        <v>67</v>
      </c>
      <c r="F161">
        <v>5703072305</v>
      </c>
      <c r="G161" t="s">
        <v>124</v>
      </c>
      <c r="H161" t="s">
        <v>144</v>
      </c>
      <c r="I161" t="s">
        <v>90</v>
      </c>
      <c r="J161" t="s">
        <v>160</v>
      </c>
      <c r="K161" s="14">
        <v>29307.64</v>
      </c>
      <c r="L161">
        <v>0</v>
      </c>
      <c r="M161" t="s">
        <v>57</v>
      </c>
      <c r="N161" t="s">
        <v>85</v>
      </c>
    </row>
    <row r="162" spans="1:14">
      <c r="A162">
        <v>612100000</v>
      </c>
      <c r="B162">
        <v>202101</v>
      </c>
      <c r="C162">
        <v>4061</v>
      </c>
      <c r="D162" t="s">
        <v>34</v>
      </c>
      <c r="E162" t="s">
        <v>67</v>
      </c>
      <c r="F162">
        <v>8105262631</v>
      </c>
      <c r="G162" t="s">
        <v>66</v>
      </c>
      <c r="H162" t="s">
        <v>144</v>
      </c>
      <c r="I162" t="s">
        <v>90</v>
      </c>
      <c r="J162" t="s">
        <v>160</v>
      </c>
      <c r="K162" s="14">
        <v>27740.47</v>
      </c>
      <c r="L162">
        <v>0</v>
      </c>
      <c r="M162" t="s">
        <v>57</v>
      </c>
      <c r="N162" t="s">
        <v>85</v>
      </c>
    </row>
    <row r="163" spans="1:14">
      <c r="A163">
        <v>622100321</v>
      </c>
      <c r="B163">
        <v>202101</v>
      </c>
      <c r="C163">
        <v>4061</v>
      </c>
      <c r="D163" t="s">
        <v>34</v>
      </c>
      <c r="E163" t="s">
        <v>129</v>
      </c>
      <c r="F163">
        <v>5605240059</v>
      </c>
      <c r="G163" t="s">
        <v>125</v>
      </c>
      <c r="H163" t="s">
        <v>144</v>
      </c>
      <c r="I163" t="s">
        <v>90</v>
      </c>
      <c r="J163" t="s">
        <v>127</v>
      </c>
      <c r="K163" s="14">
        <v>-21117.05</v>
      </c>
      <c r="N163" t="s">
        <v>85</v>
      </c>
    </row>
    <row r="164" spans="1:14">
      <c r="A164">
        <v>622100321</v>
      </c>
      <c r="B164">
        <v>202101</v>
      </c>
      <c r="C164">
        <v>4061</v>
      </c>
      <c r="D164" t="s">
        <v>34</v>
      </c>
      <c r="E164" t="s">
        <v>129</v>
      </c>
      <c r="F164">
        <v>8105262631</v>
      </c>
      <c r="G164" t="s">
        <v>66</v>
      </c>
      <c r="H164" t="s">
        <v>144</v>
      </c>
      <c r="I164" t="s">
        <v>90</v>
      </c>
      <c r="J164" t="s">
        <v>127</v>
      </c>
      <c r="K164" s="14">
        <v>-27740.47</v>
      </c>
      <c r="N164" t="s">
        <v>85</v>
      </c>
    </row>
    <row r="165" spans="1:14">
      <c r="A165">
        <v>622100321</v>
      </c>
      <c r="B165">
        <v>202101</v>
      </c>
      <c r="C165">
        <v>4061</v>
      </c>
      <c r="D165" t="s">
        <v>34</v>
      </c>
      <c r="E165" t="s">
        <v>128</v>
      </c>
      <c r="F165">
        <v>8105262631</v>
      </c>
      <c r="G165" t="s">
        <v>66</v>
      </c>
      <c r="H165" t="s">
        <v>144</v>
      </c>
      <c r="I165" t="s">
        <v>90</v>
      </c>
      <c r="J165" t="s">
        <v>127</v>
      </c>
      <c r="K165" s="14">
        <v>25243.83</v>
      </c>
      <c r="N165" t="s">
        <v>85</v>
      </c>
    </row>
    <row r="166" spans="1:14">
      <c r="A166">
        <v>622100321</v>
      </c>
      <c r="B166">
        <v>202101</v>
      </c>
      <c r="C166">
        <v>4061</v>
      </c>
      <c r="D166" t="s">
        <v>34</v>
      </c>
      <c r="E166" t="s">
        <v>128</v>
      </c>
      <c r="F166">
        <v>5605240059</v>
      </c>
      <c r="G166" t="s">
        <v>125</v>
      </c>
      <c r="H166" t="s">
        <v>144</v>
      </c>
      <c r="I166" t="s">
        <v>90</v>
      </c>
      <c r="J166" t="s">
        <v>127</v>
      </c>
      <c r="K166" s="14">
        <v>19216.52</v>
      </c>
      <c r="N166" t="s">
        <v>85</v>
      </c>
    </row>
    <row r="167" spans="1:14">
      <c r="A167">
        <v>622100321</v>
      </c>
      <c r="B167">
        <v>202101</v>
      </c>
      <c r="C167">
        <v>4061</v>
      </c>
      <c r="D167" t="s">
        <v>34</v>
      </c>
      <c r="E167" t="s">
        <v>126</v>
      </c>
      <c r="F167">
        <v>8105262631</v>
      </c>
      <c r="G167" t="s">
        <v>66</v>
      </c>
      <c r="H167" t="s">
        <v>144</v>
      </c>
      <c r="I167" t="s">
        <v>90</v>
      </c>
      <c r="J167" t="s">
        <v>127</v>
      </c>
      <c r="K167" s="14">
        <v>2496.64</v>
      </c>
      <c r="N167" t="s">
        <v>85</v>
      </c>
    </row>
    <row r="168" spans="1:14">
      <c r="A168">
        <v>622100321</v>
      </c>
      <c r="B168">
        <v>202101</v>
      </c>
      <c r="C168">
        <v>4061</v>
      </c>
      <c r="D168" t="s">
        <v>34</v>
      </c>
      <c r="E168" t="s">
        <v>129</v>
      </c>
      <c r="F168">
        <v>5703072305</v>
      </c>
      <c r="G168" t="s">
        <v>124</v>
      </c>
      <c r="H168" t="s">
        <v>144</v>
      </c>
      <c r="I168" t="s">
        <v>90</v>
      </c>
      <c r="J168" t="s">
        <v>127</v>
      </c>
      <c r="K168" s="14">
        <v>-29307.64</v>
      </c>
      <c r="N168" t="s">
        <v>85</v>
      </c>
    </row>
    <row r="169" spans="1:14">
      <c r="A169">
        <v>622100321</v>
      </c>
      <c r="B169">
        <v>202101</v>
      </c>
      <c r="C169">
        <v>4061</v>
      </c>
      <c r="D169" t="s">
        <v>34</v>
      </c>
      <c r="E169" t="s">
        <v>126</v>
      </c>
      <c r="F169">
        <v>5605240059</v>
      </c>
      <c r="G169" t="s">
        <v>125</v>
      </c>
      <c r="H169" t="s">
        <v>144</v>
      </c>
      <c r="I169" t="s">
        <v>90</v>
      </c>
      <c r="J169" t="s">
        <v>127</v>
      </c>
      <c r="K169" s="14">
        <v>1900.53</v>
      </c>
      <c r="N169" t="s">
        <v>85</v>
      </c>
    </row>
    <row r="170" spans="1:14">
      <c r="A170">
        <v>622100321</v>
      </c>
      <c r="B170">
        <v>202101</v>
      </c>
      <c r="C170">
        <v>4061</v>
      </c>
      <c r="D170" t="s">
        <v>34</v>
      </c>
      <c r="E170" t="s">
        <v>128</v>
      </c>
      <c r="F170">
        <v>5703072305</v>
      </c>
      <c r="G170" t="s">
        <v>124</v>
      </c>
      <c r="H170" t="s">
        <v>144</v>
      </c>
      <c r="I170" t="s">
        <v>90</v>
      </c>
      <c r="J170" t="s">
        <v>127</v>
      </c>
      <c r="K170" s="14">
        <v>26669.95</v>
      </c>
      <c r="N170" t="s">
        <v>85</v>
      </c>
    </row>
    <row r="171" spans="1:14">
      <c r="A171">
        <v>622100321</v>
      </c>
      <c r="B171">
        <v>202101</v>
      </c>
      <c r="C171">
        <v>4061</v>
      </c>
      <c r="D171" t="s">
        <v>34</v>
      </c>
      <c r="E171" t="s">
        <v>126</v>
      </c>
      <c r="F171">
        <v>5703072305</v>
      </c>
      <c r="G171" t="s">
        <v>124</v>
      </c>
      <c r="H171" t="s">
        <v>144</v>
      </c>
      <c r="I171" t="s">
        <v>90</v>
      </c>
      <c r="J171" t="s">
        <v>127</v>
      </c>
      <c r="K171" s="14">
        <v>2637.69</v>
      </c>
      <c r="N171" t="s">
        <v>85</v>
      </c>
    </row>
    <row r="172" spans="1:14">
      <c r="A172">
        <v>612100001</v>
      </c>
      <c r="B172">
        <v>202102</v>
      </c>
      <c r="C172">
        <v>4061</v>
      </c>
      <c r="D172" t="s">
        <v>34</v>
      </c>
      <c r="E172" t="s">
        <v>4</v>
      </c>
      <c r="F172">
        <v>8105262631</v>
      </c>
      <c r="G172" t="s">
        <v>66</v>
      </c>
      <c r="H172" t="s">
        <v>144</v>
      </c>
      <c r="I172" t="s">
        <v>90</v>
      </c>
      <c r="J172" t="s">
        <v>161</v>
      </c>
      <c r="K172" s="14">
        <v>15411.38</v>
      </c>
      <c r="L172">
        <v>0</v>
      </c>
      <c r="M172" t="s">
        <v>57</v>
      </c>
      <c r="N172" t="s">
        <v>85</v>
      </c>
    </row>
    <row r="173" spans="1:14">
      <c r="A173">
        <v>612100001</v>
      </c>
      <c r="B173">
        <v>202102</v>
      </c>
      <c r="C173">
        <v>4061</v>
      </c>
      <c r="D173" t="s">
        <v>34</v>
      </c>
      <c r="E173" t="s">
        <v>67</v>
      </c>
      <c r="F173">
        <v>5605240059</v>
      </c>
      <c r="G173" t="s">
        <v>125</v>
      </c>
      <c r="H173" t="s">
        <v>144</v>
      </c>
      <c r="I173" t="s">
        <v>90</v>
      </c>
      <c r="J173" t="s">
        <v>161</v>
      </c>
      <c r="K173" s="14">
        <v>21015.08</v>
      </c>
      <c r="L173">
        <v>0</v>
      </c>
      <c r="M173" t="s">
        <v>57</v>
      </c>
      <c r="N173" t="s">
        <v>85</v>
      </c>
    </row>
    <row r="174" spans="1:14">
      <c r="A174">
        <v>612100001</v>
      </c>
      <c r="B174">
        <v>202102</v>
      </c>
      <c r="C174">
        <v>4061</v>
      </c>
      <c r="D174" t="s">
        <v>34</v>
      </c>
      <c r="E174" t="s">
        <v>67</v>
      </c>
      <c r="F174">
        <v>5703072305</v>
      </c>
      <c r="G174" t="s">
        <v>124</v>
      </c>
      <c r="H174" t="s">
        <v>144</v>
      </c>
      <c r="I174" t="s">
        <v>90</v>
      </c>
      <c r="J174" t="s">
        <v>161</v>
      </c>
      <c r="K174" s="14">
        <v>29161.87</v>
      </c>
      <c r="L174">
        <v>0</v>
      </c>
      <c r="M174" t="s">
        <v>57</v>
      </c>
      <c r="N174" t="s">
        <v>85</v>
      </c>
    </row>
    <row r="175" spans="1:14">
      <c r="A175">
        <v>612100001</v>
      </c>
      <c r="B175">
        <v>202102</v>
      </c>
      <c r="C175">
        <v>4061</v>
      </c>
      <c r="D175" t="s">
        <v>34</v>
      </c>
      <c r="E175" t="s">
        <v>67</v>
      </c>
      <c r="F175">
        <v>8105262631</v>
      </c>
      <c r="G175" t="s">
        <v>66</v>
      </c>
      <c r="H175" t="s">
        <v>144</v>
      </c>
      <c r="I175" t="s">
        <v>90</v>
      </c>
      <c r="J175" t="s">
        <v>161</v>
      </c>
      <c r="K175" s="14">
        <v>27740.47</v>
      </c>
      <c r="L175">
        <v>0</v>
      </c>
      <c r="M175" t="s">
        <v>57</v>
      </c>
      <c r="N175" t="s">
        <v>85</v>
      </c>
    </row>
    <row r="176" spans="1:14">
      <c r="A176">
        <v>622100404</v>
      </c>
      <c r="B176">
        <v>202102</v>
      </c>
      <c r="C176">
        <v>4061</v>
      </c>
      <c r="D176" t="s">
        <v>34</v>
      </c>
      <c r="E176" t="s">
        <v>126</v>
      </c>
      <c r="F176">
        <v>8105262631</v>
      </c>
      <c r="G176" t="s">
        <v>66</v>
      </c>
      <c r="H176" t="s">
        <v>144</v>
      </c>
      <c r="I176" t="s">
        <v>90</v>
      </c>
      <c r="J176" t="s">
        <v>127</v>
      </c>
      <c r="K176" s="14">
        <v>2496.64</v>
      </c>
      <c r="N176" t="s">
        <v>85</v>
      </c>
    </row>
    <row r="177" spans="1:14">
      <c r="A177">
        <v>622100404</v>
      </c>
      <c r="B177">
        <v>202102</v>
      </c>
      <c r="C177">
        <v>4061</v>
      </c>
      <c r="D177" t="s">
        <v>34</v>
      </c>
      <c r="E177" t="s">
        <v>126</v>
      </c>
      <c r="F177">
        <v>5703072305</v>
      </c>
      <c r="G177" t="s">
        <v>124</v>
      </c>
      <c r="H177" t="s">
        <v>144</v>
      </c>
      <c r="I177" t="s">
        <v>90</v>
      </c>
      <c r="J177" t="s">
        <v>127</v>
      </c>
      <c r="K177" s="14">
        <v>2624.57</v>
      </c>
      <c r="N177" t="s">
        <v>85</v>
      </c>
    </row>
    <row r="178" spans="1:14">
      <c r="A178">
        <v>622100404</v>
      </c>
      <c r="B178">
        <v>202102</v>
      </c>
      <c r="C178">
        <v>4061</v>
      </c>
      <c r="D178" t="s">
        <v>34</v>
      </c>
      <c r="E178" t="s">
        <v>128</v>
      </c>
      <c r="F178">
        <v>8105262631</v>
      </c>
      <c r="G178" t="s">
        <v>66</v>
      </c>
      <c r="H178" t="s">
        <v>144</v>
      </c>
      <c r="I178" t="s">
        <v>90</v>
      </c>
      <c r="J178" t="s">
        <v>127</v>
      </c>
      <c r="K178" s="14">
        <v>25243.83</v>
      </c>
      <c r="N178" t="s">
        <v>85</v>
      </c>
    </row>
    <row r="179" spans="1:14">
      <c r="A179">
        <v>622100404</v>
      </c>
      <c r="B179">
        <v>202102</v>
      </c>
      <c r="C179">
        <v>4061</v>
      </c>
      <c r="D179" t="s">
        <v>34</v>
      </c>
      <c r="E179" t="s">
        <v>129</v>
      </c>
      <c r="F179">
        <v>5605240059</v>
      </c>
      <c r="G179" t="s">
        <v>125</v>
      </c>
      <c r="H179" t="s">
        <v>144</v>
      </c>
      <c r="I179" t="s">
        <v>90</v>
      </c>
      <c r="J179" t="s">
        <v>127</v>
      </c>
      <c r="K179" s="14">
        <v>-21015.08</v>
      </c>
      <c r="N179" t="s">
        <v>85</v>
      </c>
    </row>
    <row r="180" spans="1:14">
      <c r="A180">
        <v>622100404</v>
      </c>
      <c r="B180">
        <v>202102</v>
      </c>
      <c r="C180">
        <v>4061</v>
      </c>
      <c r="D180" t="s">
        <v>34</v>
      </c>
      <c r="E180" t="s">
        <v>126</v>
      </c>
      <c r="F180">
        <v>5605240059</v>
      </c>
      <c r="G180" t="s">
        <v>125</v>
      </c>
      <c r="H180" t="s">
        <v>144</v>
      </c>
      <c r="I180" t="s">
        <v>90</v>
      </c>
      <c r="J180" t="s">
        <v>127</v>
      </c>
      <c r="K180" s="14">
        <v>1891.36</v>
      </c>
      <c r="N180" t="s">
        <v>85</v>
      </c>
    </row>
    <row r="181" spans="1:14">
      <c r="A181">
        <v>622100404</v>
      </c>
      <c r="B181">
        <v>202102</v>
      </c>
      <c r="C181">
        <v>4061</v>
      </c>
      <c r="D181" t="s">
        <v>34</v>
      </c>
      <c r="E181" t="s">
        <v>128</v>
      </c>
      <c r="F181">
        <v>5605240059</v>
      </c>
      <c r="G181" t="s">
        <v>125</v>
      </c>
      <c r="H181" t="s">
        <v>144</v>
      </c>
      <c r="I181" t="s">
        <v>90</v>
      </c>
      <c r="J181" t="s">
        <v>127</v>
      </c>
      <c r="K181" s="14">
        <v>19123.72</v>
      </c>
      <c r="N181" t="s">
        <v>85</v>
      </c>
    </row>
    <row r="182" spans="1:14">
      <c r="A182">
        <v>622100404</v>
      </c>
      <c r="B182">
        <v>202102</v>
      </c>
      <c r="C182">
        <v>4061</v>
      </c>
      <c r="D182" t="s">
        <v>34</v>
      </c>
      <c r="E182" t="s">
        <v>129</v>
      </c>
      <c r="F182">
        <v>8105262631</v>
      </c>
      <c r="G182" t="s">
        <v>66</v>
      </c>
      <c r="H182" t="s">
        <v>144</v>
      </c>
      <c r="I182" t="s">
        <v>90</v>
      </c>
      <c r="J182" t="s">
        <v>127</v>
      </c>
      <c r="K182" s="14">
        <v>-27740.47</v>
      </c>
      <c r="N182" t="s">
        <v>85</v>
      </c>
    </row>
    <row r="183" spans="1:14">
      <c r="A183">
        <v>622100404</v>
      </c>
      <c r="B183">
        <v>202102</v>
      </c>
      <c r="C183">
        <v>4061</v>
      </c>
      <c r="D183" t="s">
        <v>34</v>
      </c>
      <c r="E183" t="s">
        <v>129</v>
      </c>
      <c r="F183">
        <v>5703072305</v>
      </c>
      <c r="G183" t="s">
        <v>124</v>
      </c>
      <c r="H183" t="s">
        <v>144</v>
      </c>
      <c r="I183" t="s">
        <v>90</v>
      </c>
      <c r="J183" t="s">
        <v>127</v>
      </c>
      <c r="K183" s="14">
        <v>-29161.87</v>
      </c>
      <c r="N183" t="s">
        <v>85</v>
      </c>
    </row>
    <row r="184" spans="1:14">
      <c r="A184">
        <v>622100404</v>
      </c>
      <c r="B184">
        <v>202102</v>
      </c>
      <c r="C184">
        <v>4061</v>
      </c>
      <c r="D184" t="s">
        <v>34</v>
      </c>
      <c r="E184" t="s">
        <v>128</v>
      </c>
      <c r="F184">
        <v>5703072305</v>
      </c>
      <c r="G184" t="s">
        <v>124</v>
      </c>
      <c r="H184" t="s">
        <v>144</v>
      </c>
      <c r="I184" t="s">
        <v>90</v>
      </c>
      <c r="J184" t="s">
        <v>127</v>
      </c>
      <c r="K184" s="14">
        <v>26537.3</v>
      </c>
      <c r="N184" t="s">
        <v>85</v>
      </c>
    </row>
    <row r="185" spans="1:14">
      <c r="A185">
        <v>622100662</v>
      </c>
      <c r="B185">
        <v>202103</v>
      </c>
      <c r="C185">
        <v>4061</v>
      </c>
      <c r="D185" t="s">
        <v>34</v>
      </c>
      <c r="E185" t="s">
        <v>126</v>
      </c>
      <c r="F185">
        <v>6909040393</v>
      </c>
      <c r="G185" t="s">
        <v>181</v>
      </c>
      <c r="H185" t="s">
        <v>144</v>
      </c>
      <c r="I185" t="s">
        <v>90</v>
      </c>
      <c r="J185" t="s">
        <v>127</v>
      </c>
      <c r="K185" s="14">
        <v>2323.52</v>
      </c>
      <c r="N185" t="s">
        <v>85</v>
      </c>
    </row>
    <row r="186" spans="1:14">
      <c r="A186">
        <v>622100662</v>
      </c>
      <c r="B186">
        <v>202103</v>
      </c>
      <c r="C186">
        <v>4061</v>
      </c>
      <c r="D186" t="s">
        <v>34</v>
      </c>
      <c r="E186" t="s">
        <v>128</v>
      </c>
      <c r="F186">
        <v>8105262631</v>
      </c>
      <c r="G186" t="s">
        <v>66</v>
      </c>
      <c r="H186" t="s">
        <v>144</v>
      </c>
      <c r="I186" t="s">
        <v>90</v>
      </c>
      <c r="J186" t="s">
        <v>127</v>
      </c>
      <c r="K186" s="14">
        <v>25243.83</v>
      </c>
      <c r="N186" t="s">
        <v>85</v>
      </c>
    </row>
    <row r="187" spans="1:14">
      <c r="A187">
        <v>622100662</v>
      </c>
      <c r="B187">
        <v>202103</v>
      </c>
      <c r="C187">
        <v>4061</v>
      </c>
      <c r="D187" t="s">
        <v>34</v>
      </c>
      <c r="E187" t="s">
        <v>129</v>
      </c>
      <c r="F187">
        <v>5605240059</v>
      </c>
      <c r="G187" t="s">
        <v>125</v>
      </c>
      <c r="H187" t="s">
        <v>144</v>
      </c>
      <c r="I187" t="s">
        <v>90</v>
      </c>
      <c r="J187" t="s">
        <v>127</v>
      </c>
      <c r="K187" s="14">
        <v>-20811.150000000001</v>
      </c>
      <c r="N187" t="s">
        <v>85</v>
      </c>
    </row>
    <row r="188" spans="1:14">
      <c r="A188">
        <v>622100662</v>
      </c>
      <c r="B188">
        <v>202103</v>
      </c>
      <c r="C188">
        <v>4061</v>
      </c>
      <c r="D188" t="s">
        <v>34</v>
      </c>
      <c r="E188" t="s">
        <v>128</v>
      </c>
      <c r="F188">
        <v>5605240059</v>
      </c>
      <c r="G188" t="s">
        <v>125</v>
      </c>
      <c r="H188" t="s">
        <v>144</v>
      </c>
      <c r="I188" t="s">
        <v>90</v>
      </c>
      <c r="J188" t="s">
        <v>127</v>
      </c>
      <c r="K188" s="14">
        <v>18938.150000000001</v>
      </c>
      <c r="N188" t="s">
        <v>85</v>
      </c>
    </row>
    <row r="189" spans="1:14">
      <c r="A189">
        <v>622100662</v>
      </c>
      <c r="B189">
        <v>202103</v>
      </c>
      <c r="C189">
        <v>4061</v>
      </c>
      <c r="D189" t="s">
        <v>34</v>
      </c>
      <c r="E189" t="s">
        <v>129</v>
      </c>
      <c r="F189">
        <v>8105262631</v>
      </c>
      <c r="G189" t="s">
        <v>66</v>
      </c>
      <c r="H189" t="s">
        <v>144</v>
      </c>
      <c r="I189" t="s">
        <v>90</v>
      </c>
      <c r="J189" t="s">
        <v>127</v>
      </c>
      <c r="K189" s="14">
        <v>-27740.47</v>
      </c>
      <c r="N189" t="s">
        <v>85</v>
      </c>
    </row>
    <row r="190" spans="1:14">
      <c r="A190">
        <v>622100662</v>
      </c>
      <c r="B190">
        <v>202103</v>
      </c>
      <c r="C190">
        <v>4061</v>
      </c>
      <c r="D190" t="s">
        <v>34</v>
      </c>
      <c r="E190" t="s">
        <v>126</v>
      </c>
      <c r="F190">
        <v>5703072305</v>
      </c>
      <c r="G190" t="s">
        <v>124</v>
      </c>
      <c r="H190" t="s">
        <v>144</v>
      </c>
      <c r="I190" t="s">
        <v>90</v>
      </c>
      <c r="J190" t="s">
        <v>127</v>
      </c>
      <c r="K190" s="14">
        <v>2624.57</v>
      </c>
      <c r="N190" t="s">
        <v>85</v>
      </c>
    </row>
    <row r="191" spans="1:14">
      <c r="A191">
        <v>622100662</v>
      </c>
      <c r="B191">
        <v>202103</v>
      </c>
      <c r="C191">
        <v>4061</v>
      </c>
      <c r="D191" t="s">
        <v>34</v>
      </c>
      <c r="E191" t="s">
        <v>128</v>
      </c>
      <c r="F191">
        <v>6909040393</v>
      </c>
      <c r="G191" t="s">
        <v>181</v>
      </c>
      <c r="H191" t="s">
        <v>144</v>
      </c>
      <c r="I191" t="s">
        <v>90</v>
      </c>
      <c r="J191" t="s">
        <v>127</v>
      </c>
      <c r="K191" s="14">
        <v>23493.42</v>
      </c>
      <c r="N191" t="s">
        <v>85</v>
      </c>
    </row>
    <row r="192" spans="1:14">
      <c r="A192">
        <v>622100662</v>
      </c>
      <c r="B192">
        <v>202103</v>
      </c>
      <c r="C192">
        <v>4061</v>
      </c>
      <c r="D192" t="s">
        <v>34</v>
      </c>
      <c r="E192" t="s">
        <v>126</v>
      </c>
      <c r="F192">
        <v>8105262631</v>
      </c>
      <c r="G192" t="s">
        <v>66</v>
      </c>
      <c r="H192" t="s">
        <v>144</v>
      </c>
      <c r="I192" t="s">
        <v>90</v>
      </c>
      <c r="J192" t="s">
        <v>127</v>
      </c>
      <c r="K192" s="14">
        <v>2496.64</v>
      </c>
      <c r="N192" t="s">
        <v>85</v>
      </c>
    </row>
    <row r="193" spans="1:14">
      <c r="A193">
        <v>622100662</v>
      </c>
      <c r="B193">
        <v>202103</v>
      </c>
      <c r="C193">
        <v>4061</v>
      </c>
      <c r="D193" t="s">
        <v>34</v>
      </c>
      <c r="E193" t="s">
        <v>129</v>
      </c>
      <c r="F193">
        <v>5703072305</v>
      </c>
      <c r="G193" t="s">
        <v>124</v>
      </c>
      <c r="H193" t="s">
        <v>144</v>
      </c>
      <c r="I193" t="s">
        <v>90</v>
      </c>
      <c r="J193" t="s">
        <v>127</v>
      </c>
      <c r="K193" s="14">
        <v>-29161.87</v>
      </c>
      <c r="N193" t="s">
        <v>85</v>
      </c>
    </row>
    <row r="194" spans="1:14">
      <c r="A194">
        <v>622100662</v>
      </c>
      <c r="B194">
        <v>202103</v>
      </c>
      <c r="C194">
        <v>4061</v>
      </c>
      <c r="D194" t="s">
        <v>34</v>
      </c>
      <c r="E194" t="s">
        <v>126</v>
      </c>
      <c r="F194">
        <v>5605240059</v>
      </c>
      <c r="G194" t="s">
        <v>125</v>
      </c>
      <c r="H194" t="s">
        <v>144</v>
      </c>
      <c r="I194" t="s">
        <v>90</v>
      </c>
      <c r="J194" t="s">
        <v>127</v>
      </c>
      <c r="K194" s="14">
        <v>1873</v>
      </c>
      <c r="N194" t="s">
        <v>85</v>
      </c>
    </row>
    <row r="195" spans="1:14">
      <c r="A195">
        <v>622100662</v>
      </c>
      <c r="B195">
        <v>202103</v>
      </c>
      <c r="C195">
        <v>4061</v>
      </c>
      <c r="D195" t="s">
        <v>34</v>
      </c>
      <c r="E195" t="s">
        <v>128</v>
      </c>
      <c r="F195">
        <v>5703072305</v>
      </c>
      <c r="G195" t="s">
        <v>124</v>
      </c>
      <c r="H195" t="s">
        <v>144</v>
      </c>
      <c r="I195" t="s">
        <v>90</v>
      </c>
      <c r="J195" t="s">
        <v>127</v>
      </c>
      <c r="K195" s="14">
        <v>26537.3</v>
      </c>
      <c r="N195" t="s">
        <v>85</v>
      </c>
    </row>
    <row r="196" spans="1:14">
      <c r="A196">
        <v>622100662</v>
      </c>
      <c r="B196">
        <v>202103</v>
      </c>
      <c r="C196">
        <v>4061</v>
      </c>
      <c r="D196" t="s">
        <v>34</v>
      </c>
      <c r="E196" t="s">
        <v>129</v>
      </c>
      <c r="F196">
        <v>6909040393</v>
      </c>
      <c r="G196" t="s">
        <v>181</v>
      </c>
      <c r="H196" t="s">
        <v>144</v>
      </c>
      <c r="I196" t="s">
        <v>90</v>
      </c>
      <c r="J196" t="s">
        <v>127</v>
      </c>
      <c r="K196" s="14">
        <v>-25816.94</v>
      </c>
      <c r="N196" t="s">
        <v>85</v>
      </c>
    </row>
    <row r="197" spans="1:14">
      <c r="A197">
        <v>612100003</v>
      </c>
      <c r="B197">
        <v>202103</v>
      </c>
      <c r="C197">
        <v>4061</v>
      </c>
      <c r="D197" t="s">
        <v>34</v>
      </c>
      <c r="E197" t="s">
        <v>4</v>
      </c>
      <c r="F197">
        <v>8105262631</v>
      </c>
      <c r="G197" t="s">
        <v>66</v>
      </c>
      <c r="H197" t="s">
        <v>144</v>
      </c>
      <c r="I197" t="s">
        <v>90</v>
      </c>
      <c r="J197" t="s">
        <v>162</v>
      </c>
      <c r="K197" s="14">
        <v>15411.38</v>
      </c>
      <c r="L197">
        <v>0</v>
      </c>
      <c r="M197" t="s">
        <v>57</v>
      </c>
      <c r="N197" t="s">
        <v>85</v>
      </c>
    </row>
    <row r="198" spans="1:14">
      <c r="A198">
        <v>612100003</v>
      </c>
      <c r="B198">
        <v>202103</v>
      </c>
      <c r="C198">
        <v>4061</v>
      </c>
      <c r="D198" t="s">
        <v>34</v>
      </c>
      <c r="E198" t="s">
        <v>67</v>
      </c>
      <c r="F198">
        <v>5605240059</v>
      </c>
      <c r="G198" t="s">
        <v>125</v>
      </c>
      <c r="H198" t="s">
        <v>144</v>
      </c>
      <c r="I198" t="s">
        <v>90</v>
      </c>
      <c r="J198" t="s">
        <v>162</v>
      </c>
      <c r="K198" s="14">
        <v>20811.150000000001</v>
      </c>
      <c r="L198">
        <v>0</v>
      </c>
      <c r="M198" t="s">
        <v>57</v>
      </c>
      <c r="N198" t="s">
        <v>85</v>
      </c>
    </row>
    <row r="199" spans="1:14">
      <c r="A199">
        <v>612100003</v>
      </c>
      <c r="B199">
        <v>202103</v>
      </c>
      <c r="C199">
        <v>4061</v>
      </c>
      <c r="D199" t="s">
        <v>34</v>
      </c>
      <c r="E199" t="s">
        <v>67</v>
      </c>
      <c r="F199">
        <v>5703072305</v>
      </c>
      <c r="G199" t="s">
        <v>124</v>
      </c>
      <c r="H199" t="s">
        <v>144</v>
      </c>
      <c r="I199" t="s">
        <v>90</v>
      </c>
      <c r="J199" t="s">
        <v>162</v>
      </c>
      <c r="K199" s="14">
        <v>29161.87</v>
      </c>
      <c r="L199">
        <v>0</v>
      </c>
      <c r="M199" t="s">
        <v>57</v>
      </c>
      <c r="N199" t="s">
        <v>85</v>
      </c>
    </row>
    <row r="200" spans="1:14">
      <c r="A200">
        <v>612100003</v>
      </c>
      <c r="B200">
        <v>202103</v>
      </c>
      <c r="C200">
        <v>4061</v>
      </c>
      <c r="D200" t="s">
        <v>34</v>
      </c>
      <c r="E200" t="s">
        <v>67</v>
      </c>
      <c r="F200">
        <v>6909040393</v>
      </c>
      <c r="G200" t="s">
        <v>181</v>
      </c>
      <c r="H200" t="s">
        <v>144</v>
      </c>
      <c r="I200" t="s">
        <v>90</v>
      </c>
      <c r="J200" t="s">
        <v>162</v>
      </c>
      <c r="K200" s="14">
        <v>25816.94</v>
      </c>
      <c r="L200">
        <v>0</v>
      </c>
      <c r="M200" t="s">
        <v>57</v>
      </c>
      <c r="N200" t="s">
        <v>85</v>
      </c>
    </row>
    <row r="201" spans="1:14">
      <c r="A201">
        <v>612100003</v>
      </c>
      <c r="B201">
        <v>202103</v>
      </c>
      <c r="C201">
        <v>4061</v>
      </c>
      <c r="D201" t="s">
        <v>34</v>
      </c>
      <c r="E201" t="s">
        <v>67</v>
      </c>
      <c r="F201">
        <v>8105262631</v>
      </c>
      <c r="G201" t="s">
        <v>66</v>
      </c>
      <c r="H201" t="s">
        <v>144</v>
      </c>
      <c r="I201" t="s">
        <v>90</v>
      </c>
      <c r="J201" t="s">
        <v>162</v>
      </c>
      <c r="K201" s="14">
        <v>27740.47</v>
      </c>
      <c r="L201">
        <v>0</v>
      </c>
      <c r="M201" t="s">
        <v>57</v>
      </c>
      <c r="N201" t="s">
        <v>85</v>
      </c>
    </row>
    <row r="202" spans="1:14">
      <c r="A202">
        <v>612100005</v>
      </c>
      <c r="B202">
        <v>202104</v>
      </c>
      <c r="C202">
        <v>4061</v>
      </c>
      <c r="D202" t="s">
        <v>34</v>
      </c>
      <c r="E202" t="s">
        <v>4</v>
      </c>
      <c r="F202">
        <v>8105262631</v>
      </c>
      <c r="G202" t="s">
        <v>66</v>
      </c>
      <c r="H202" t="s">
        <v>144</v>
      </c>
      <c r="I202" t="s">
        <v>90</v>
      </c>
      <c r="J202" t="s">
        <v>163</v>
      </c>
      <c r="K202" s="14">
        <v>15411.38</v>
      </c>
      <c r="L202">
        <v>0</v>
      </c>
      <c r="M202" t="s">
        <v>57</v>
      </c>
      <c r="N202" t="s">
        <v>85</v>
      </c>
    </row>
    <row r="203" spans="1:14">
      <c r="A203">
        <v>612100005</v>
      </c>
      <c r="B203">
        <v>202104</v>
      </c>
      <c r="C203">
        <v>4061</v>
      </c>
      <c r="D203" t="s">
        <v>34</v>
      </c>
      <c r="E203" t="s">
        <v>67</v>
      </c>
      <c r="F203">
        <v>5605240059</v>
      </c>
      <c r="G203" t="s">
        <v>125</v>
      </c>
      <c r="H203" t="s">
        <v>144</v>
      </c>
      <c r="I203" t="s">
        <v>90</v>
      </c>
      <c r="J203" t="s">
        <v>163</v>
      </c>
      <c r="K203" s="14">
        <v>20811.150000000001</v>
      </c>
      <c r="L203">
        <v>0</v>
      </c>
      <c r="M203" t="s">
        <v>57</v>
      </c>
      <c r="N203" t="s">
        <v>85</v>
      </c>
    </row>
    <row r="204" spans="1:14">
      <c r="A204">
        <v>612100005</v>
      </c>
      <c r="B204">
        <v>202104</v>
      </c>
      <c r="C204">
        <v>4061</v>
      </c>
      <c r="D204" t="s">
        <v>34</v>
      </c>
      <c r="E204" t="s">
        <v>67</v>
      </c>
      <c r="F204">
        <v>5703072305</v>
      </c>
      <c r="G204" t="s">
        <v>124</v>
      </c>
      <c r="H204" t="s">
        <v>144</v>
      </c>
      <c r="I204" t="s">
        <v>90</v>
      </c>
      <c r="J204" t="s">
        <v>163</v>
      </c>
      <c r="K204" s="14">
        <v>29161.87</v>
      </c>
      <c r="L204">
        <v>0</v>
      </c>
      <c r="M204" t="s">
        <v>57</v>
      </c>
      <c r="N204" t="s">
        <v>85</v>
      </c>
    </row>
    <row r="205" spans="1:14">
      <c r="A205">
        <v>612100005</v>
      </c>
      <c r="B205">
        <v>202104</v>
      </c>
      <c r="C205">
        <v>4061</v>
      </c>
      <c r="D205" t="s">
        <v>34</v>
      </c>
      <c r="E205" t="s">
        <v>67</v>
      </c>
      <c r="F205">
        <v>6909040393</v>
      </c>
      <c r="G205" t="s">
        <v>181</v>
      </c>
      <c r="H205" t="s">
        <v>144</v>
      </c>
      <c r="I205" t="s">
        <v>90</v>
      </c>
      <c r="J205" t="s">
        <v>163</v>
      </c>
      <c r="K205" s="14">
        <v>25816.94</v>
      </c>
      <c r="L205">
        <v>0</v>
      </c>
      <c r="M205" t="s">
        <v>57</v>
      </c>
      <c r="N205" t="s">
        <v>85</v>
      </c>
    </row>
    <row r="206" spans="1:14">
      <c r="A206">
        <v>612100005</v>
      </c>
      <c r="B206">
        <v>202104</v>
      </c>
      <c r="C206">
        <v>4061</v>
      </c>
      <c r="D206" t="s">
        <v>34</v>
      </c>
      <c r="E206" t="s">
        <v>67</v>
      </c>
      <c r="F206">
        <v>8105262631</v>
      </c>
      <c r="G206" t="s">
        <v>66</v>
      </c>
      <c r="H206" t="s">
        <v>144</v>
      </c>
      <c r="I206" t="s">
        <v>90</v>
      </c>
      <c r="J206" t="s">
        <v>163</v>
      </c>
      <c r="K206" s="14">
        <v>27740.47</v>
      </c>
      <c r="L206">
        <v>0</v>
      </c>
      <c r="M206" t="s">
        <v>57</v>
      </c>
      <c r="N206" t="s">
        <v>85</v>
      </c>
    </row>
    <row r="207" spans="1:14">
      <c r="A207">
        <v>622100881</v>
      </c>
      <c r="B207">
        <v>202104</v>
      </c>
      <c r="C207">
        <v>4061</v>
      </c>
      <c r="D207" t="s">
        <v>34</v>
      </c>
      <c r="E207" t="s">
        <v>128</v>
      </c>
      <c r="F207">
        <v>8105262631</v>
      </c>
      <c r="G207" t="s">
        <v>66</v>
      </c>
      <c r="H207" t="s">
        <v>144</v>
      </c>
      <c r="I207" t="s">
        <v>90</v>
      </c>
      <c r="J207" t="s">
        <v>127</v>
      </c>
      <c r="K207" s="14">
        <v>25243.83</v>
      </c>
      <c r="N207" t="s">
        <v>85</v>
      </c>
    </row>
    <row r="208" spans="1:14">
      <c r="A208">
        <v>622100881</v>
      </c>
      <c r="B208">
        <v>202104</v>
      </c>
      <c r="C208">
        <v>4061</v>
      </c>
      <c r="D208" t="s">
        <v>34</v>
      </c>
      <c r="E208" t="s">
        <v>129</v>
      </c>
      <c r="F208">
        <v>5605240059</v>
      </c>
      <c r="G208" t="s">
        <v>125</v>
      </c>
      <c r="H208" t="s">
        <v>144</v>
      </c>
      <c r="I208" t="s">
        <v>90</v>
      </c>
      <c r="J208" t="s">
        <v>127</v>
      </c>
      <c r="K208" s="14">
        <v>-20811.150000000001</v>
      </c>
      <c r="N208" t="s">
        <v>85</v>
      </c>
    </row>
    <row r="209" spans="1:14">
      <c r="A209">
        <v>622100881</v>
      </c>
      <c r="B209">
        <v>202104</v>
      </c>
      <c r="C209">
        <v>4061</v>
      </c>
      <c r="D209" t="s">
        <v>34</v>
      </c>
      <c r="E209" t="s">
        <v>126</v>
      </c>
      <c r="F209">
        <v>6909040393</v>
      </c>
      <c r="G209" t="s">
        <v>181</v>
      </c>
      <c r="H209" t="s">
        <v>144</v>
      </c>
      <c r="I209" t="s">
        <v>90</v>
      </c>
      <c r="J209" t="s">
        <v>127</v>
      </c>
      <c r="K209" s="14">
        <v>2323.52</v>
      </c>
      <c r="N209" t="s">
        <v>85</v>
      </c>
    </row>
    <row r="210" spans="1:14">
      <c r="A210">
        <v>622100881</v>
      </c>
      <c r="B210">
        <v>202104</v>
      </c>
      <c r="C210">
        <v>4061</v>
      </c>
      <c r="D210" t="s">
        <v>34</v>
      </c>
      <c r="E210" t="s">
        <v>129</v>
      </c>
      <c r="F210">
        <v>8105262631</v>
      </c>
      <c r="G210" t="s">
        <v>66</v>
      </c>
      <c r="H210" t="s">
        <v>144</v>
      </c>
      <c r="I210" t="s">
        <v>90</v>
      </c>
      <c r="J210" t="s">
        <v>127</v>
      </c>
      <c r="K210" s="14">
        <v>-27740.47</v>
      </c>
      <c r="N210" t="s">
        <v>85</v>
      </c>
    </row>
    <row r="211" spans="1:14">
      <c r="A211">
        <v>622100881</v>
      </c>
      <c r="B211">
        <v>202104</v>
      </c>
      <c r="C211">
        <v>4061</v>
      </c>
      <c r="D211" t="s">
        <v>34</v>
      </c>
      <c r="E211" t="s">
        <v>128</v>
      </c>
      <c r="F211">
        <v>5605240059</v>
      </c>
      <c r="G211" t="s">
        <v>125</v>
      </c>
      <c r="H211" t="s">
        <v>144</v>
      </c>
      <c r="I211" t="s">
        <v>90</v>
      </c>
      <c r="J211" t="s">
        <v>127</v>
      </c>
      <c r="K211" s="14">
        <v>18938.150000000001</v>
      </c>
      <c r="N211" t="s">
        <v>85</v>
      </c>
    </row>
    <row r="212" spans="1:14">
      <c r="A212">
        <v>622100881</v>
      </c>
      <c r="B212">
        <v>202104</v>
      </c>
      <c r="C212">
        <v>4061</v>
      </c>
      <c r="D212" t="s">
        <v>34</v>
      </c>
      <c r="E212" t="s">
        <v>126</v>
      </c>
      <c r="F212">
        <v>5703072305</v>
      </c>
      <c r="G212" t="s">
        <v>124</v>
      </c>
      <c r="H212" t="s">
        <v>144</v>
      </c>
      <c r="I212" t="s">
        <v>90</v>
      </c>
      <c r="J212" t="s">
        <v>127</v>
      </c>
      <c r="K212" s="14">
        <v>2624.57</v>
      </c>
      <c r="N212" t="s">
        <v>85</v>
      </c>
    </row>
    <row r="213" spans="1:14">
      <c r="A213">
        <v>622100881</v>
      </c>
      <c r="B213">
        <v>202104</v>
      </c>
      <c r="C213">
        <v>4061</v>
      </c>
      <c r="D213" t="s">
        <v>34</v>
      </c>
      <c r="E213" t="s">
        <v>129</v>
      </c>
      <c r="F213">
        <v>6909040393</v>
      </c>
      <c r="G213" t="s">
        <v>181</v>
      </c>
      <c r="H213" t="s">
        <v>144</v>
      </c>
      <c r="I213" t="s">
        <v>90</v>
      </c>
      <c r="J213" t="s">
        <v>127</v>
      </c>
      <c r="K213" s="14">
        <v>-25816.94</v>
      </c>
      <c r="N213" t="s">
        <v>85</v>
      </c>
    </row>
    <row r="214" spans="1:14">
      <c r="A214">
        <v>622100881</v>
      </c>
      <c r="B214">
        <v>202104</v>
      </c>
      <c r="C214">
        <v>4061</v>
      </c>
      <c r="D214" t="s">
        <v>34</v>
      </c>
      <c r="E214" t="s">
        <v>126</v>
      </c>
      <c r="F214">
        <v>5605240059</v>
      </c>
      <c r="G214" t="s">
        <v>125</v>
      </c>
      <c r="H214" t="s">
        <v>144</v>
      </c>
      <c r="I214" t="s">
        <v>90</v>
      </c>
      <c r="J214" t="s">
        <v>127</v>
      </c>
      <c r="K214" s="14">
        <v>1873</v>
      </c>
      <c r="N214" t="s">
        <v>85</v>
      </c>
    </row>
    <row r="215" spans="1:14">
      <c r="A215">
        <v>622100881</v>
      </c>
      <c r="B215">
        <v>202104</v>
      </c>
      <c r="C215">
        <v>4061</v>
      </c>
      <c r="D215" t="s">
        <v>34</v>
      </c>
      <c r="E215" t="s">
        <v>128</v>
      </c>
      <c r="F215">
        <v>5703072305</v>
      </c>
      <c r="G215" t="s">
        <v>124</v>
      </c>
      <c r="H215" t="s">
        <v>144</v>
      </c>
      <c r="I215" t="s">
        <v>90</v>
      </c>
      <c r="J215" t="s">
        <v>127</v>
      </c>
      <c r="K215" s="14">
        <v>26537.3</v>
      </c>
      <c r="N215" t="s">
        <v>85</v>
      </c>
    </row>
    <row r="216" spans="1:14">
      <c r="A216">
        <v>622100881</v>
      </c>
      <c r="B216">
        <v>202104</v>
      </c>
      <c r="C216">
        <v>4061</v>
      </c>
      <c r="D216" t="s">
        <v>34</v>
      </c>
      <c r="E216" t="s">
        <v>129</v>
      </c>
      <c r="F216">
        <v>5703072305</v>
      </c>
      <c r="G216" t="s">
        <v>124</v>
      </c>
      <c r="H216" t="s">
        <v>144</v>
      </c>
      <c r="I216" t="s">
        <v>90</v>
      </c>
      <c r="J216" t="s">
        <v>127</v>
      </c>
      <c r="K216" s="14">
        <v>-29161.87</v>
      </c>
      <c r="N216" t="s">
        <v>85</v>
      </c>
    </row>
    <row r="217" spans="1:14">
      <c r="A217">
        <v>622100881</v>
      </c>
      <c r="B217">
        <v>202104</v>
      </c>
      <c r="C217">
        <v>4061</v>
      </c>
      <c r="D217" t="s">
        <v>34</v>
      </c>
      <c r="E217" t="s">
        <v>126</v>
      </c>
      <c r="F217">
        <v>8105262631</v>
      </c>
      <c r="G217" t="s">
        <v>66</v>
      </c>
      <c r="H217" t="s">
        <v>144</v>
      </c>
      <c r="I217" t="s">
        <v>90</v>
      </c>
      <c r="J217" t="s">
        <v>127</v>
      </c>
      <c r="K217" s="14">
        <v>2496.64</v>
      </c>
      <c r="N217" t="s">
        <v>85</v>
      </c>
    </row>
    <row r="218" spans="1:14">
      <c r="A218">
        <v>622100881</v>
      </c>
      <c r="B218">
        <v>202104</v>
      </c>
      <c r="C218">
        <v>4061</v>
      </c>
      <c r="D218" t="s">
        <v>34</v>
      </c>
      <c r="E218" t="s">
        <v>128</v>
      </c>
      <c r="F218">
        <v>6909040393</v>
      </c>
      <c r="G218" t="s">
        <v>181</v>
      </c>
      <c r="H218" t="s">
        <v>144</v>
      </c>
      <c r="I218" t="s">
        <v>90</v>
      </c>
      <c r="J218" t="s">
        <v>127</v>
      </c>
      <c r="K218" s="14">
        <v>23493.42</v>
      </c>
      <c r="N218" t="s">
        <v>85</v>
      </c>
    </row>
    <row r="219" spans="1:14">
      <c r="A219">
        <v>612100007</v>
      </c>
      <c r="B219">
        <v>202105</v>
      </c>
      <c r="C219">
        <v>4061</v>
      </c>
      <c r="D219" t="s">
        <v>34</v>
      </c>
      <c r="E219" t="s">
        <v>4</v>
      </c>
      <c r="F219">
        <v>8105262631</v>
      </c>
      <c r="G219" t="s">
        <v>66</v>
      </c>
      <c r="H219" t="s">
        <v>144</v>
      </c>
      <c r="I219" t="s">
        <v>90</v>
      </c>
      <c r="J219" t="s">
        <v>164</v>
      </c>
      <c r="K219" s="14">
        <v>15411.38</v>
      </c>
      <c r="L219">
        <v>0</v>
      </c>
      <c r="M219" t="s">
        <v>57</v>
      </c>
      <c r="N219" t="s">
        <v>85</v>
      </c>
    </row>
    <row r="220" spans="1:14">
      <c r="A220">
        <v>612100007</v>
      </c>
      <c r="B220">
        <v>202105</v>
      </c>
      <c r="C220">
        <v>4061</v>
      </c>
      <c r="D220" t="s">
        <v>34</v>
      </c>
      <c r="E220" t="s">
        <v>67</v>
      </c>
      <c r="F220">
        <v>5605240059</v>
      </c>
      <c r="G220" t="s">
        <v>125</v>
      </c>
      <c r="H220" t="s">
        <v>144</v>
      </c>
      <c r="I220" t="s">
        <v>90</v>
      </c>
      <c r="J220" t="s">
        <v>164</v>
      </c>
      <c r="K220" s="14">
        <v>21117.06</v>
      </c>
      <c r="L220">
        <v>0</v>
      </c>
      <c r="M220" t="s">
        <v>57</v>
      </c>
      <c r="N220" t="s">
        <v>85</v>
      </c>
    </row>
    <row r="221" spans="1:14">
      <c r="A221">
        <v>612100007</v>
      </c>
      <c r="B221">
        <v>202105</v>
      </c>
      <c r="C221">
        <v>4061</v>
      </c>
      <c r="D221" t="s">
        <v>34</v>
      </c>
      <c r="E221" t="s">
        <v>67</v>
      </c>
      <c r="F221">
        <v>5703072305</v>
      </c>
      <c r="G221" t="s">
        <v>124</v>
      </c>
      <c r="H221" t="s">
        <v>144</v>
      </c>
      <c r="I221" t="s">
        <v>90</v>
      </c>
      <c r="J221" t="s">
        <v>164</v>
      </c>
      <c r="K221" s="14">
        <v>29161.87</v>
      </c>
      <c r="L221">
        <v>0</v>
      </c>
      <c r="M221" t="s">
        <v>57</v>
      </c>
      <c r="N221" t="s">
        <v>85</v>
      </c>
    </row>
    <row r="222" spans="1:14">
      <c r="A222">
        <v>612100007</v>
      </c>
      <c r="B222">
        <v>202105</v>
      </c>
      <c r="C222">
        <v>4061</v>
      </c>
      <c r="D222" t="s">
        <v>34</v>
      </c>
      <c r="E222" t="s">
        <v>67</v>
      </c>
      <c r="F222">
        <v>6909040393</v>
      </c>
      <c r="G222" t="s">
        <v>181</v>
      </c>
      <c r="H222" t="s">
        <v>144</v>
      </c>
      <c r="I222" t="s">
        <v>90</v>
      </c>
      <c r="J222" t="s">
        <v>164</v>
      </c>
      <c r="K222" s="14">
        <v>25816.94</v>
      </c>
      <c r="L222">
        <v>0</v>
      </c>
      <c r="M222" t="s">
        <v>57</v>
      </c>
      <c r="N222" t="s">
        <v>85</v>
      </c>
    </row>
    <row r="223" spans="1:14">
      <c r="A223">
        <v>612100007</v>
      </c>
      <c r="B223">
        <v>202105</v>
      </c>
      <c r="C223">
        <v>4061</v>
      </c>
      <c r="D223" t="s">
        <v>34</v>
      </c>
      <c r="E223" t="s">
        <v>67</v>
      </c>
      <c r="F223">
        <v>8105262631</v>
      </c>
      <c r="G223" t="s">
        <v>66</v>
      </c>
      <c r="H223" t="s">
        <v>144</v>
      </c>
      <c r="I223" t="s">
        <v>90</v>
      </c>
      <c r="J223" t="s">
        <v>164</v>
      </c>
      <c r="K223" s="14">
        <v>27740.47</v>
      </c>
      <c r="L223">
        <v>0</v>
      </c>
      <c r="M223" t="s">
        <v>57</v>
      </c>
      <c r="N223" t="s">
        <v>85</v>
      </c>
    </row>
    <row r="224" spans="1:14">
      <c r="A224">
        <v>622101097</v>
      </c>
      <c r="B224">
        <v>202105</v>
      </c>
      <c r="C224">
        <v>4061</v>
      </c>
      <c r="D224" t="s">
        <v>34</v>
      </c>
      <c r="E224" t="s">
        <v>129</v>
      </c>
      <c r="F224">
        <v>8105262631</v>
      </c>
      <c r="G224" t="s">
        <v>66</v>
      </c>
      <c r="H224" t="s">
        <v>144</v>
      </c>
      <c r="I224" t="s">
        <v>90</v>
      </c>
      <c r="J224" t="s">
        <v>127</v>
      </c>
      <c r="K224" s="14">
        <v>-27740.47</v>
      </c>
      <c r="N224" t="s">
        <v>85</v>
      </c>
    </row>
    <row r="225" spans="1:14">
      <c r="A225">
        <v>622101097</v>
      </c>
      <c r="B225">
        <v>202105</v>
      </c>
      <c r="C225">
        <v>4061</v>
      </c>
      <c r="D225" t="s">
        <v>34</v>
      </c>
      <c r="E225" t="s">
        <v>126</v>
      </c>
      <c r="F225">
        <v>6909040393</v>
      </c>
      <c r="G225" t="s">
        <v>181</v>
      </c>
      <c r="H225" t="s">
        <v>144</v>
      </c>
      <c r="I225" t="s">
        <v>90</v>
      </c>
      <c r="J225" t="s">
        <v>127</v>
      </c>
      <c r="K225" s="14">
        <v>2323.52</v>
      </c>
      <c r="N225" t="s">
        <v>85</v>
      </c>
    </row>
    <row r="226" spans="1:14">
      <c r="A226">
        <v>622101097</v>
      </c>
      <c r="B226">
        <v>202105</v>
      </c>
      <c r="C226">
        <v>4061</v>
      </c>
      <c r="D226" t="s">
        <v>34</v>
      </c>
      <c r="E226" t="s">
        <v>129</v>
      </c>
      <c r="F226">
        <v>5703072305</v>
      </c>
      <c r="G226" t="s">
        <v>124</v>
      </c>
      <c r="H226" t="s">
        <v>144</v>
      </c>
      <c r="I226" t="s">
        <v>90</v>
      </c>
      <c r="J226" t="s">
        <v>127</v>
      </c>
      <c r="K226" s="14">
        <v>-29161.87</v>
      </c>
      <c r="N226" t="s">
        <v>85</v>
      </c>
    </row>
    <row r="227" spans="1:14">
      <c r="A227">
        <v>622101097</v>
      </c>
      <c r="B227">
        <v>202105</v>
      </c>
      <c r="C227">
        <v>4061</v>
      </c>
      <c r="D227" t="s">
        <v>34</v>
      </c>
      <c r="E227" t="s">
        <v>126</v>
      </c>
      <c r="F227">
        <v>5703072305</v>
      </c>
      <c r="G227" t="s">
        <v>124</v>
      </c>
      <c r="H227" t="s">
        <v>144</v>
      </c>
      <c r="I227" t="s">
        <v>90</v>
      </c>
      <c r="J227" t="s">
        <v>127</v>
      </c>
      <c r="K227" s="14">
        <v>2624.57</v>
      </c>
      <c r="N227" t="s">
        <v>85</v>
      </c>
    </row>
    <row r="228" spans="1:14">
      <c r="A228">
        <v>622101097</v>
      </c>
      <c r="B228">
        <v>202105</v>
      </c>
      <c r="C228">
        <v>4061</v>
      </c>
      <c r="D228" t="s">
        <v>34</v>
      </c>
      <c r="E228" t="s">
        <v>128</v>
      </c>
      <c r="F228">
        <v>5605240059</v>
      </c>
      <c r="G228" t="s">
        <v>125</v>
      </c>
      <c r="H228" t="s">
        <v>144</v>
      </c>
      <c r="I228" t="s">
        <v>90</v>
      </c>
      <c r="J228" t="s">
        <v>127</v>
      </c>
      <c r="K228" s="14">
        <v>19216.52</v>
      </c>
      <c r="N228" t="s">
        <v>85</v>
      </c>
    </row>
    <row r="229" spans="1:14">
      <c r="A229">
        <v>622101097</v>
      </c>
      <c r="B229">
        <v>202105</v>
      </c>
      <c r="C229">
        <v>4061</v>
      </c>
      <c r="D229" t="s">
        <v>34</v>
      </c>
      <c r="E229" t="s">
        <v>128</v>
      </c>
      <c r="F229">
        <v>8105262631</v>
      </c>
      <c r="G229" t="s">
        <v>66</v>
      </c>
      <c r="H229" t="s">
        <v>144</v>
      </c>
      <c r="I229" t="s">
        <v>90</v>
      </c>
      <c r="J229" t="s">
        <v>127</v>
      </c>
      <c r="K229" s="14">
        <v>25243.83</v>
      </c>
      <c r="N229" t="s">
        <v>85</v>
      </c>
    </row>
    <row r="230" spans="1:14">
      <c r="A230">
        <v>622101097</v>
      </c>
      <c r="B230">
        <v>202105</v>
      </c>
      <c r="C230">
        <v>4061</v>
      </c>
      <c r="D230" t="s">
        <v>34</v>
      </c>
      <c r="E230" t="s">
        <v>128</v>
      </c>
      <c r="F230">
        <v>5703072305</v>
      </c>
      <c r="G230" t="s">
        <v>124</v>
      </c>
      <c r="H230" t="s">
        <v>144</v>
      </c>
      <c r="I230" t="s">
        <v>90</v>
      </c>
      <c r="J230" t="s">
        <v>127</v>
      </c>
      <c r="K230" s="14">
        <v>26537.3</v>
      </c>
      <c r="N230" t="s">
        <v>85</v>
      </c>
    </row>
    <row r="231" spans="1:14">
      <c r="A231">
        <v>622101097</v>
      </c>
      <c r="B231">
        <v>202105</v>
      </c>
      <c r="C231">
        <v>4061</v>
      </c>
      <c r="D231" t="s">
        <v>34</v>
      </c>
      <c r="E231" t="s">
        <v>128</v>
      </c>
      <c r="F231">
        <v>6909040393</v>
      </c>
      <c r="G231" t="s">
        <v>181</v>
      </c>
      <c r="H231" t="s">
        <v>144</v>
      </c>
      <c r="I231" t="s">
        <v>90</v>
      </c>
      <c r="J231" t="s">
        <v>127</v>
      </c>
      <c r="K231" s="14">
        <v>23493.42</v>
      </c>
      <c r="N231" t="s">
        <v>85</v>
      </c>
    </row>
    <row r="232" spans="1:14">
      <c r="A232">
        <v>622101097</v>
      </c>
      <c r="B232">
        <v>202105</v>
      </c>
      <c r="C232">
        <v>4061</v>
      </c>
      <c r="D232" t="s">
        <v>34</v>
      </c>
      <c r="E232" t="s">
        <v>129</v>
      </c>
      <c r="F232">
        <v>5605240059</v>
      </c>
      <c r="G232" t="s">
        <v>125</v>
      </c>
      <c r="H232" t="s">
        <v>144</v>
      </c>
      <c r="I232" t="s">
        <v>90</v>
      </c>
      <c r="J232" t="s">
        <v>127</v>
      </c>
      <c r="K232" s="14">
        <v>-21117.06</v>
      </c>
      <c r="N232" t="s">
        <v>85</v>
      </c>
    </row>
    <row r="233" spans="1:14">
      <c r="A233">
        <v>622101097</v>
      </c>
      <c r="B233">
        <v>202105</v>
      </c>
      <c r="C233">
        <v>4061</v>
      </c>
      <c r="D233" t="s">
        <v>34</v>
      </c>
      <c r="E233" t="s">
        <v>129</v>
      </c>
      <c r="F233">
        <v>6909040393</v>
      </c>
      <c r="G233" t="s">
        <v>181</v>
      </c>
      <c r="H233" t="s">
        <v>144</v>
      </c>
      <c r="I233" t="s">
        <v>90</v>
      </c>
      <c r="J233" t="s">
        <v>127</v>
      </c>
      <c r="K233" s="14">
        <v>-25816.94</v>
      </c>
      <c r="N233" t="s">
        <v>85</v>
      </c>
    </row>
    <row r="234" spans="1:14">
      <c r="A234">
        <v>622101097</v>
      </c>
      <c r="B234">
        <v>202105</v>
      </c>
      <c r="C234">
        <v>4061</v>
      </c>
      <c r="D234" t="s">
        <v>34</v>
      </c>
      <c r="E234" t="s">
        <v>126</v>
      </c>
      <c r="F234">
        <v>5605240059</v>
      </c>
      <c r="G234" t="s">
        <v>125</v>
      </c>
      <c r="H234" t="s">
        <v>144</v>
      </c>
      <c r="I234" t="s">
        <v>90</v>
      </c>
      <c r="J234" t="s">
        <v>127</v>
      </c>
      <c r="K234" s="14">
        <v>1900.54</v>
      </c>
      <c r="N234" t="s">
        <v>85</v>
      </c>
    </row>
    <row r="235" spans="1:14">
      <c r="A235">
        <v>622101097</v>
      </c>
      <c r="B235">
        <v>202105</v>
      </c>
      <c r="C235">
        <v>4061</v>
      </c>
      <c r="D235" t="s">
        <v>34</v>
      </c>
      <c r="E235" t="s">
        <v>126</v>
      </c>
      <c r="F235">
        <v>8105262631</v>
      </c>
      <c r="G235" t="s">
        <v>66</v>
      </c>
      <c r="H235" t="s">
        <v>144</v>
      </c>
      <c r="I235" t="s">
        <v>90</v>
      </c>
      <c r="J235" t="s">
        <v>127</v>
      </c>
      <c r="K235" s="14">
        <v>2496.64</v>
      </c>
      <c r="N235" t="s">
        <v>85</v>
      </c>
    </row>
    <row r="236" spans="1:14">
      <c r="A236">
        <v>622101368</v>
      </c>
      <c r="B236">
        <v>202106</v>
      </c>
      <c r="C236">
        <v>4061</v>
      </c>
      <c r="D236" t="s">
        <v>34</v>
      </c>
      <c r="E236" t="s">
        <v>126</v>
      </c>
      <c r="F236">
        <v>8105262631</v>
      </c>
      <c r="G236" t="s">
        <v>66</v>
      </c>
      <c r="H236" t="s">
        <v>144</v>
      </c>
      <c r="I236" t="s">
        <v>90</v>
      </c>
      <c r="J236" t="s">
        <v>127</v>
      </c>
      <c r="K236" s="14">
        <v>5073.7</v>
      </c>
      <c r="N236" t="s">
        <v>85</v>
      </c>
    </row>
    <row r="237" spans="1:14">
      <c r="A237">
        <v>622101368</v>
      </c>
      <c r="B237">
        <v>202106</v>
      </c>
      <c r="C237">
        <v>4061</v>
      </c>
      <c r="D237" t="s">
        <v>34</v>
      </c>
      <c r="E237" t="s">
        <v>126</v>
      </c>
      <c r="F237">
        <v>5703072305</v>
      </c>
      <c r="G237" t="s">
        <v>124</v>
      </c>
      <c r="H237" t="s">
        <v>144</v>
      </c>
      <c r="I237" t="s">
        <v>90</v>
      </c>
      <c r="J237" t="s">
        <v>127</v>
      </c>
      <c r="K237" s="14">
        <v>3076.79</v>
      </c>
      <c r="N237" t="s">
        <v>85</v>
      </c>
    </row>
    <row r="238" spans="1:14">
      <c r="A238">
        <v>622101368</v>
      </c>
      <c r="B238">
        <v>202106</v>
      </c>
      <c r="C238">
        <v>4061</v>
      </c>
      <c r="D238" t="s">
        <v>34</v>
      </c>
      <c r="E238" t="s">
        <v>129</v>
      </c>
      <c r="F238">
        <v>5605240059</v>
      </c>
      <c r="G238" t="s">
        <v>125</v>
      </c>
      <c r="H238" t="s">
        <v>144</v>
      </c>
      <c r="I238" t="s">
        <v>90</v>
      </c>
      <c r="J238" t="s">
        <v>127</v>
      </c>
      <c r="K238" s="14">
        <v>-25524.37</v>
      </c>
      <c r="N238" t="s">
        <v>85</v>
      </c>
    </row>
    <row r="239" spans="1:14">
      <c r="A239">
        <v>622101368</v>
      </c>
      <c r="B239">
        <v>202106</v>
      </c>
      <c r="C239">
        <v>4061</v>
      </c>
      <c r="D239" t="s">
        <v>34</v>
      </c>
      <c r="E239" t="s">
        <v>129</v>
      </c>
      <c r="F239">
        <v>8105262631</v>
      </c>
      <c r="G239" t="s">
        <v>66</v>
      </c>
      <c r="H239" t="s">
        <v>144</v>
      </c>
      <c r="I239" t="s">
        <v>90</v>
      </c>
      <c r="J239" t="s">
        <v>127</v>
      </c>
      <c r="K239" s="14">
        <v>-56374.44</v>
      </c>
      <c r="N239" t="s">
        <v>85</v>
      </c>
    </row>
    <row r="240" spans="1:14">
      <c r="A240">
        <v>622101368</v>
      </c>
      <c r="B240">
        <v>202106</v>
      </c>
      <c r="C240">
        <v>4061</v>
      </c>
      <c r="D240" t="s">
        <v>34</v>
      </c>
      <c r="E240" t="s">
        <v>129</v>
      </c>
      <c r="F240">
        <v>5703072305</v>
      </c>
      <c r="G240" t="s">
        <v>124</v>
      </c>
      <c r="H240" t="s">
        <v>144</v>
      </c>
      <c r="I240" t="s">
        <v>90</v>
      </c>
      <c r="J240" t="s">
        <v>127</v>
      </c>
      <c r="K240" s="14">
        <v>-34186.6</v>
      </c>
      <c r="N240" t="s">
        <v>85</v>
      </c>
    </row>
    <row r="241" spans="1:14">
      <c r="A241">
        <v>622101368</v>
      </c>
      <c r="B241">
        <v>202106</v>
      </c>
      <c r="C241">
        <v>4061</v>
      </c>
      <c r="D241" t="s">
        <v>34</v>
      </c>
      <c r="E241" t="s">
        <v>128</v>
      </c>
      <c r="F241">
        <v>8105262631</v>
      </c>
      <c r="G241" t="s">
        <v>66</v>
      </c>
      <c r="H241" t="s">
        <v>144</v>
      </c>
      <c r="I241" t="s">
        <v>90</v>
      </c>
      <c r="J241" t="s">
        <v>127</v>
      </c>
      <c r="K241" s="14">
        <v>51300.74</v>
      </c>
      <c r="N241" t="s">
        <v>85</v>
      </c>
    </row>
    <row r="242" spans="1:14">
      <c r="A242">
        <v>622101368</v>
      </c>
      <c r="B242">
        <v>202106</v>
      </c>
      <c r="C242">
        <v>4061</v>
      </c>
      <c r="D242" t="s">
        <v>34</v>
      </c>
      <c r="E242" t="s">
        <v>128</v>
      </c>
      <c r="F242">
        <v>5703072305</v>
      </c>
      <c r="G242" t="s">
        <v>124</v>
      </c>
      <c r="H242" t="s">
        <v>144</v>
      </c>
      <c r="I242" t="s">
        <v>90</v>
      </c>
      <c r="J242" t="s">
        <v>127</v>
      </c>
      <c r="K242" s="14">
        <v>31109.81</v>
      </c>
      <c r="N242" t="s">
        <v>85</v>
      </c>
    </row>
    <row r="243" spans="1:14">
      <c r="A243">
        <v>622101368</v>
      </c>
      <c r="B243">
        <v>202106</v>
      </c>
      <c r="C243">
        <v>4061</v>
      </c>
      <c r="D243" t="s">
        <v>34</v>
      </c>
      <c r="E243" t="s">
        <v>126</v>
      </c>
      <c r="F243">
        <v>5605240059</v>
      </c>
      <c r="G243" t="s">
        <v>125</v>
      </c>
      <c r="H243" t="s">
        <v>144</v>
      </c>
      <c r="I243" t="s">
        <v>90</v>
      </c>
      <c r="J243" t="s">
        <v>127</v>
      </c>
      <c r="K243" s="14">
        <v>2297.19</v>
      </c>
      <c r="N243" t="s">
        <v>85</v>
      </c>
    </row>
    <row r="244" spans="1:14">
      <c r="A244">
        <v>622101368</v>
      </c>
      <c r="B244">
        <v>202106</v>
      </c>
      <c r="C244">
        <v>4061</v>
      </c>
      <c r="D244" t="s">
        <v>34</v>
      </c>
      <c r="E244" t="s">
        <v>126</v>
      </c>
      <c r="F244">
        <v>6909040393</v>
      </c>
      <c r="G244" t="s">
        <v>181</v>
      </c>
      <c r="H244" t="s">
        <v>144</v>
      </c>
      <c r="I244" t="s">
        <v>90</v>
      </c>
      <c r="J244" t="s">
        <v>127</v>
      </c>
      <c r="K244" s="14">
        <v>6365.98</v>
      </c>
      <c r="N244" t="s">
        <v>85</v>
      </c>
    </row>
    <row r="245" spans="1:14">
      <c r="A245">
        <v>622101368</v>
      </c>
      <c r="B245">
        <v>202106</v>
      </c>
      <c r="C245">
        <v>4061</v>
      </c>
      <c r="D245" t="s">
        <v>34</v>
      </c>
      <c r="E245" t="s">
        <v>129</v>
      </c>
      <c r="F245">
        <v>6909040393</v>
      </c>
      <c r="G245" t="s">
        <v>181</v>
      </c>
      <c r="H245" t="s">
        <v>144</v>
      </c>
      <c r="I245" t="s">
        <v>90</v>
      </c>
      <c r="J245" t="s">
        <v>127</v>
      </c>
      <c r="K245" s="14">
        <v>-70733.11</v>
      </c>
      <c r="N245" t="s">
        <v>85</v>
      </c>
    </row>
    <row r="246" spans="1:14">
      <c r="A246">
        <v>622101368</v>
      </c>
      <c r="B246">
        <v>202106</v>
      </c>
      <c r="C246">
        <v>4061</v>
      </c>
      <c r="D246" t="s">
        <v>34</v>
      </c>
      <c r="E246" t="s">
        <v>128</v>
      </c>
      <c r="F246">
        <v>5605240059</v>
      </c>
      <c r="G246" t="s">
        <v>125</v>
      </c>
      <c r="H246" t="s">
        <v>144</v>
      </c>
      <c r="I246" t="s">
        <v>90</v>
      </c>
      <c r="J246" t="s">
        <v>127</v>
      </c>
      <c r="K246" s="14">
        <v>23227.18</v>
      </c>
      <c r="N246" t="s">
        <v>85</v>
      </c>
    </row>
    <row r="247" spans="1:14">
      <c r="A247">
        <v>622101368</v>
      </c>
      <c r="B247">
        <v>202106</v>
      </c>
      <c r="C247">
        <v>4061</v>
      </c>
      <c r="D247" t="s">
        <v>34</v>
      </c>
      <c r="E247" t="s">
        <v>128</v>
      </c>
      <c r="F247">
        <v>6909040393</v>
      </c>
      <c r="G247" t="s">
        <v>181</v>
      </c>
      <c r="H247" t="s">
        <v>144</v>
      </c>
      <c r="I247" t="s">
        <v>90</v>
      </c>
      <c r="J247" t="s">
        <v>127</v>
      </c>
      <c r="K247" s="14">
        <v>64367.13</v>
      </c>
      <c r="N247" t="s">
        <v>85</v>
      </c>
    </row>
    <row r="248" spans="1:14">
      <c r="A248">
        <v>612100009</v>
      </c>
      <c r="B248">
        <v>202106</v>
      </c>
      <c r="C248">
        <v>4061</v>
      </c>
      <c r="D248" t="s">
        <v>34</v>
      </c>
      <c r="E248" t="s">
        <v>67</v>
      </c>
      <c r="F248">
        <v>5605240059</v>
      </c>
      <c r="G248" t="s">
        <v>125</v>
      </c>
      <c r="H248" t="s">
        <v>144</v>
      </c>
      <c r="I248" t="s">
        <v>90</v>
      </c>
      <c r="J248" t="s">
        <v>165</v>
      </c>
      <c r="K248" s="14">
        <v>25524.37</v>
      </c>
      <c r="L248">
        <v>0</v>
      </c>
      <c r="M248" t="s">
        <v>57</v>
      </c>
      <c r="N248" t="s">
        <v>85</v>
      </c>
    </row>
    <row r="249" spans="1:14">
      <c r="A249">
        <v>612100009</v>
      </c>
      <c r="B249">
        <v>202106</v>
      </c>
      <c r="C249">
        <v>4061</v>
      </c>
      <c r="D249" t="s">
        <v>34</v>
      </c>
      <c r="E249" t="s">
        <v>67</v>
      </c>
      <c r="F249">
        <v>5703072305</v>
      </c>
      <c r="G249" t="s">
        <v>124</v>
      </c>
      <c r="H249" t="s">
        <v>144</v>
      </c>
      <c r="I249" t="s">
        <v>90</v>
      </c>
      <c r="J249" t="s">
        <v>165</v>
      </c>
      <c r="K249" s="14">
        <v>34186.6</v>
      </c>
      <c r="L249">
        <v>0</v>
      </c>
      <c r="M249" t="s">
        <v>57</v>
      </c>
      <c r="N249" t="s">
        <v>85</v>
      </c>
    </row>
    <row r="250" spans="1:14">
      <c r="A250">
        <v>612100009</v>
      </c>
      <c r="B250">
        <v>202106</v>
      </c>
      <c r="C250">
        <v>4061</v>
      </c>
      <c r="D250" t="s">
        <v>34</v>
      </c>
      <c r="E250" t="s">
        <v>67</v>
      </c>
      <c r="F250">
        <v>6909040393</v>
      </c>
      <c r="G250" t="s">
        <v>181</v>
      </c>
      <c r="H250" t="s">
        <v>144</v>
      </c>
      <c r="I250" t="s">
        <v>90</v>
      </c>
      <c r="J250" t="s">
        <v>165</v>
      </c>
      <c r="K250" s="14">
        <v>70733.11</v>
      </c>
      <c r="L250">
        <v>0</v>
      </c>
      <c r="M250" t="s">
        <v>57</v>
      </c>
      <c r="N250" t="s">
        <v>85</v>
      </c>
    </row>
    <row r="251" spans="1:14">
      <c r="A251">
        <v>612100009</v>
      </c>
      <c r="B251">
        <v>202106</v>
      </c>
      <c r="C251">
        <v>4061</v>
      </c>
      <c r="D251" t="s">
        <v>34</v>
      </c>
      <c r="E251" t="s">
        <v>67</v>
      </c>
      <c r="F251">
        <v>8105262631</v>
      </c>
      <c r="G251" t="s">
        <v>66</v>
      </c>
      <c r="H251" t="s">
        <v>144</v>
      </c>
      <c r="I251" t="s">
        <v>90</v>
      </c>
      <c r="J251" t="s">
        <v>165</v>
      </c>
      <c r="K251" s="14">
        <v>56374.44</v>
      </c>
      <c r="L251">
        <v>0</v>
      </c>
      <c r="M251" t="s">
        <v>57</v>
      </c>
      <c r="N251" t="s">
        <v>85</v>
      </c>
    </row>
    <row r="252" spans="1:14">
      <c r="A252">
        <v>612100009</v>
      </c>
      <c r="B252">
        <v>202106</v>
      </c>
      <c r="C252">
        <v>4061</v>
      </c>
      <c r="D252" t="s">
        <v>34</v>
      </c>
      <c r="E252" t="s">
        <v>4</v>
      </c>
      <c r="F252">
        <v>8105262631</v>
      </c>
      <c r="G252" t="s">
        <v>66</v>
      </c>
      <c r="H252" t="s">
        <v>144</v>
      </c>
      <c r="I252" t="s">
        <v>90</v>
      </c>
      <c r="J252" t="s">
        <v>165</v>
      </c>
      <c r="K252" s="14">
        <v>31319.18</v>
      </c>
      <c r="L252">
        <v>0</v>
      </c>
      <c r="M252" t="s">
        <v>57</v>
      </c>
      <c r="N252" t="s">
        <v>85</v>
      </c>
    </row>
    <row r="253" spans="1:14">
      <c r="A253">
        <v>612100011</v>
      </c>
      <c r="B253">
        <v>202107</v>
      </c>
      <c r="C253">
        <v>4061</v>
      </c>
      <c r="D253" t="s">
        <v>34</v>
      </c>
      <c r="E253" t="s">
        <v>4</v>
      </c>
      <c r="F253">
        <v>8105262631</v>
      </c>
      <c r="G253" t="s">
        <v>66</v>
      </c>
      <c r="H253" t="s">
        <v>144</v>
      </c>
      <c r="I253" t="s">
        <v>90</v>
      </c>
      <c r="J253" t="s">
        <v>166</v>
      </c>
      <c r="K253" s="14">
        <v>17149.509999999998</v>
      </c>
      <c r="L253">
        <v>0</v>
      </c>
      <c r="M253" t="s">
        <v>57</v>
      </c>
      <c r="N253" t="s">
        <v>85</v>
      </c>
    </row>
    <row r="254" spans="1:14">
      <c r="A254">
        <v>612100011</v>
      </c>
      <c r="B254">
        <v>202107</v>
      </c>
      <c r="C254">
        <v>4061</v>
      </c>
      <c r="D254" t="s">
        <v>34</v>
      </c>
      <c r="E254" t="s">
        <v>67</v>
      </c>
      <c r="F254">
        <v>5605240059</v>
      </c>
      <c r="G254" t="s">
        <v>125</v>
      </c>
      <c r="H254" t="s">
        <v>144</v>
      </c>
      <c r="I254" t="s">
        <v>90</v>
      </c>
      <c r="J254" t="s">
        <v>166</v>
      </c>
      <c r="K254" s="14">
        <v>23567.95</v>
      </c>
      <c r="L254">
        <v>0</v>
      </c>
      <c r="M254" t="s">
        <v>57</v>
      </c>
      <c r="N254" t="s">
        <v>85</v>
      </c>
    </row>
    <row r="255" spans="1:14">
      <c r="A255">
        <v>612100011</v>
      </c>
      <c r="B255">
        <v>202107</v>
      </c>
      <c r="C255">
        <v>4061</v>
      </c>
      <c r="D255" t="s">
        <v>34</v>
      </c>
      <c r="E255" t="s">
        <v>67</v>
      </c>
      <c r="F255">
        <v>5703072305</v>
      </c>
      <c r="G255" t="s">
        <v>124</v>
      </c>
      <c r="H255" t="s">
        <v>144</v>
      </c>
      <c r="I255" t="s">
        <v>90</v>
      </c>
      <c r="J255" t="s">
        <v>166</v>
      </c>
      <c r="K255" s="14">
        <v>32077.38</v>
      </c>
      <c r="L255">
        <v>0</v>
      </c>
      <c r="M255" t="s">
        <v>57</v>
      </c>
      <c r="N255" t="s">
        <v>85</v>
      </c>
    </row>
    <row r="256" spans="1:14">
      <c r="A256">
        <v>612100011</v>
      </c>
      <c r="B256">
        <v>202107</v>
      </c>
      <c r="C256">
        <v>4061</v>
      </c>
      <c r="D256" t="s">
        <v>34</v>
      </c>
      <c r="E256" t="s">
        <v>67</v>
      </c>
      <c r="F256">
        <v>6909040393</v>
      </c>
      <c r="G256" t="s">
        <v>181</v>
      </c>
      <c r="H256" t="s">
        <v>144</v>
      </c>
      <c r="I256" t="s">
        <v>90</v>
      </c>
      <c r="J256" t="s">
        <v>166</v>
      </c>
      <c r="K256" s="14">
        <v>28830.63</v>
      </c>
      <c r="L256">
        <v>0</v>
      </c>
      <c r="M256" t="s">
        <v>57</v>
      </c>
      <c r="N256" t="s">
        <v>85</v>
      </c>
    </row>
    <row r="257" spans="1:14">
      <c r="A257">
        <v>622101627</v>
      </c>
      <c r="B257">
        <v>202107</v>
      </c>
      <c r="C257">
        <v>4061</v>
      </c>
      <c r="D257" t="s">
        <v>34</v>
      </c>
      <c r="E257" t="s">
        <v>126</v>
      </c>
      <c r="F257">
        <v>5703072305</v>
      </c>
      <c r="G257" t="s">
        <v>124</v>
      </c>
      <c r="H257" t="s">
        <v>144</v>
      </c>
      <c r="I257" t="s">
        <v>90</v>
      </c>
      <c r="J257" t="s">
        <v>127</v>
      </c>
      <c r="K257" s="14">
        <v>2886.96</v>
      </c>
      <c r="N257" t="s">
        <v>85</v>
      </c>
    </row>
    <row r="258" spans="1:14">
      <c r="A258">
        <v>622101627</v>
      </c>
      <c r="B258">
        <v>202107</v>
      </c>
      <c r="C258">
        <v>4061</v>
      </c>
      <c r="D258" t="s">
        <v>34</v>
      </c>
      <c r="E258" t="s">
        <v>128</v>
      </c>
      <c r="F258">
        <v>5605240059</v>
      </c>
      <c r="G258" t="s">
        <v>125</v>
      </c>
      <c r="H258" t="s">
        <v>144</v>
      </c>
      <c r="I258" t="s">
        <v>90</v>
      </c>
      <c r="J258" t="s">
        <v>127</v>
      </c>
      <c r="K258" s="14">
        <v>21446.83</v>
      </c>
      <c r="N258" t="s">
        <v>85</v>
      </c>
    </row>
    <row r="259" spans="1:14">
      <c r="A259">
        <v>622101627</v>
      </c>
      <c r="B259">
        <v>202107</v>
      </c>
      <c r="C259">
        <v>4061</v>
      </c>
      <c r="D259" t="s">
        <v>34</v>
      </c>
      <c r="E259" t="s">
        <v>129</v>
      </c>
      <c r="F259">
        <v>6909040393</v>
      </c>
      <c r="G259" t="s">
        <v>181</v>
      </c>
      <c r="H259" t="s">
        <v>144</v>
      </c>
      <c r="I259" t="s">
        <v>90</v>
      </c>
      <c r="J259" t="s">
        <v>127</v>
      </c>
      <c r="K259" s="14">
        <v>-28830.63</v>
      </c>
      <c r="N259" t="s">
        <v>85</v>
      </c>
    </row>
    <row r="260" spans="1:14">
      <c r="A260">
        <v>622101627</v>
      </c>
      <c r="B260">
        <v>202107</v>
      </c>
      <c r="C260">
        <v>4061</v>
      </c>
      <c r="D260" t="s">
        <v>34</v>
      </c>
      <c r="E260" t="s">
        <v>126</v>
      </c>
      <c r="F260">
        <v>5605240059</v>
      </c>
      <c r="G260" t="s">
        <v>125</v>
      </c>
      <c r="H260" t="s">
        <v>144</v>
      </c>
      <c r="I260" t="s">
        <v>90</v>
      </c>
      <c r="J260" t="s">
        <v>127</v>
      </c>
      <c r="K260" s="14">
        <v>2121.12</v>
      </c>
      <c r="N260" t="s">
        <v>85</v>
      </c>
    </row>
    <row r="261" spans="1:14">
      <c r="A261">
        <v>622101627</v>
      </c>
      <c r="B261">
        <v>202107</v>
      </c>
      <c r="C261">
        <v>4061</v>
      </c>
      <c r="D261" t="s">
        <v>34</v>
      </c>
      <c r="E261" t="s">
        <v>126</v>
      </c>
      <c r="F261">
        <v>6909040393</v>
      </c>
      <c r="G261" t="s">
        <v>181</v>
      </c>
      <c r="H261" t="s">
        <v>144</v>
      </c>
      <c r="I261" t="s">
        <v>90</v>
      </c>
      <c r="J261" t="s">
        <v>127</v>
      </c>
      <c r="K261" s="14">
        <v>2594.7600000000002</v>
      </c>
      <c r="N261" t="s">
        <v>85</v>
      </c>
    </row>
    <row r="262" spans="1:14">
      <c r="A262">
        <v>622101627</v>
      </c>
      <c r="B262">
        <v>202107</v>
      </c>
      <c r="C262">
        <v>4061</v>
      </c>
      <c r="D262" t="s">
        <v>34</v>
      </c>
      <c r="E262" t="s">
        <v>129</v>
      </c>
      <c r="F262">
        <v>5605240059</v>
      </c>
      <c r="G262" t="s">
        <v>125</v>
      </c>
      <c r="H262" t="s">
        <v>144</v>
      </c>
      <c r="I262" t="s">
        <v>90</v>
      </c>
      <c r="J262" t="s">
        <v>127</v>
      </c>
      <c r="K262" s="14">
        <v>-23567.95</v>
      </c>
      <c r="N262" t="s">
        <v>85</v>
      </c>
    </row>
    <row r="263" spans="1:14">
      <c r="A263">
        <v>622101627</v>
      </c>
      <c r="B263">
        <v>202107</v>
      </c>
      <c r="C263">
        <v>4061</v>
      </c>
      <c r="D263" t="s">
        <v>34</v>
      </c>
      <c r="E263" t="s">
        <v>128</v>
      </c>
      <c r="F263">
        <v>6909040393</v>
      </c>
      <c r="G263" t="s">
        <v>181</v>
      </c>
      <c r="H263" t="s">
        <v>144</v>
      </c>
      <c r="I263" t="s">
        <v>90</v>
      </c>
      <c r="J263" t="s">
        <v>127</v>
      </c>
      <c r="K263" s="14">
        <v>26235.87</v>
      </c>
      <c r="N263" t="s">
        <v>85</v>
      </c>
    </row>
    <row r="264" spans="1:14">
      <c r="A264">
        <v>622101627</v>
      </c>
      <c r="B264">
        <v>202107</v>
      </c>
      <c r="C264">
        <v>4061</v>
      </c>
      <c r="D264" t="s">
        <v>34</v>
      </c>
      <c r="E264" t="s">
        <v>129</v>
      </c>
      <c r="F264">
        <v>5703072305</v>
      </c>
      <c r="G264" t="s">
        <v>124</v>
      </c>
      <c r="H264" t="s">
        <v>144</v>
      </c>
      <c r="I264" t="s">
        <v>90</v>
      </c>
      <c r="J264" t="s">
        <v>127</v>
      </c>
      <c r="K264" s="14">
        <v>-32077.38</v>
      </c>
      <c r="N264" t="s">
        <v>85</v>
      </c>
    </row>
    <row r="265" spans="1:14">
      <c r="A265">
        <v>622101627</v>
      </c>
      <c r="B265">
        <v>202107</v>
      </c>
      <c r="C265">
        <v>4061</v>
      </c>
      <c r="D265" t="s">
        <v>34</v>
      </c>
      <c r="E265" t="s">
        <v>128</v>
      </c>
      <c r="F265">
        <v>5703072305</v>
      </c>
      <c r="G265" t="s">
        <v>124</v>
      </c>
      <c r="H265" t="s">
        <v>144</v>
      </c>
      <c r="I265" t="s">
        <v>90</v>
      </c>
      <c r="J265" t="s">
        <v>127</v>
      </c>
      <c r="K265" s="14">
        <v>29190.42</v>
      </c>
      <c r="N265" t="s">
        <v>85</v>
      </c>
    </row>
    <row r="266" spans="1:14">
      <c r="A266">
        <v>622101703</v>
      </c>
      <c r="B266">
        <v>202108</v>
      </c>
      <c r="C266">
        <v>4061</v>
      </c>
      <c r="D266" t="s">
        <v>34</v>
      </c>
      <c r="E266" t="s">
        <v>129</v>
      </c>
      <c r="F266">
        <v>6909040393</v>
      </c>
      <c r="G266" t="s">
        <v>181</v>
      </c>
      <c r="H266" t="s">
        <v>144</v>
      </c>
      <c r="I266" t="s">
        <v>90</v>
      </c>
      <c r="J266" t="s">
        <v>127</v>
      </c>
      <c r="K266" s="14">
        <v>-26900.61</v>
      </c>
      <c r="N266" t="s">
        <v>85</v>
      </c>
    </row>
    <row r="267" spans="1:14">
      <c r="A267">
        <v>622101703</v>
      </c>
      <c r="B267">
        <v>202108</v>
      </c>
      <c r="C267">
        <v>4061</v>
      </c>
      <c r="D267" t="s">
        <v>34</v>
      </c>
      <c r="E267" t="s">
        <v>128</v>
      </c>
      <c r="F267">
        <v>5703072305</v>
      </c>
      <c r="G267" t="s">
        <v>124</v>
      </c>
      <c r="H267" t="s">
        <v>144</v>
      </c>
      <c r="I267" t="s">
        <v>90</v>
      </c>
      <c r="J267" t="s">
        <v>127</v>
      </c>
      <c r="K267" s="14">
        <v>26994.240000000002</v>
      </c>
      <c r="N267" t="s">
        <v>85</v>
      </c>
    </row>
    <row r="268" spans="1:14">
      <c r="A268">
        <v>622101703</v>
      </c>
      <c r="B268">
        <v>202108</v>
      </c>
      <c r="C268">
        <v>4061</v>
      </c>
      <c r="D268" t="s">
        <v>34</v>
      </c>
      <c r="E268" t="s">
        <v>128</v>
      </c>
      <c r="F268">
        <v>6909040393</v>
      </c>
      <c r="G268" t="s">
        <v>181</v>
      </c>
      <c r="H268" t="s">
        <v>144</v>
      </c>
      <c r="I268" t="s">
        <v>90</v>
      </c>
      <c r="J268" t="s">
        <v>127</v>
      </c>
      <c r="K268" s="14">
        <v>24479.56</v>
      </c>
      <c r="N268" t="s">
        <v>85</v>
      </c>
    </row>
    <row r="269" spans="1:14">
      <c r="A269">
        <v>622101703</v>
      </c>
      <c r="B269">
        <v>202108</v>
      </c>
      <c r="C269">
        <v>4061</v>
      </c>
      <c r="D269" t="s">
        <v>34</v>
      </c>
      <c r="E269" t="s">
        <v>126</v>
      </c>
      <c r="F269">
        <v>6909040393</v>
      </c>
      <c r="G269" t="s">
        <v>181</v>
      </c>
      <c r="H269" t="s">
        <v>144</v>
      </c>
      <c r="I269" t="s">
        <v>90</v>
      </c>
      <c r="J269" t="s">
        <v>127</v>
      </c>
      <c r="K269" s="14">
        <v>2421.0500000000002</v>
      </c>
      <c r="N269" t="s">
        <v>85</v>
      </c>
    </row>
    <row r="270" spans="1:14">
      <c r="A270">
        <v>622101703</v>
      </c>
      <c r="B270">
        <v>202108</v>
      </c>
      <c r="C270">
        <v>4061</v>
      </c>
      <c r="D270" t="s">
        <v>34</v>
      </c>
      <c r="E270" t="s">
        <v>126</v>
      </c>
      <c r="F270">
        <v>5703072305</v>
      </c>
      <c r="G270" t="s">
        <v>124</v>
      </c>
      <c r="H270" t="s">
        <v>144</v>
      </c>
      <c r="I270" t="s">
        <v>90</v>
      </c>
      <c r="J270" t="s">
        <v>127</v>
      </c>
      <c r="K270" s="14">
        <v>2669.76</v>
      </c>
      <c r="N270" t="s">
        <v>85</v>
      </c>
    </row>
    <row r="271" spans="1:14">
      <c r="A271">
        <v>622101703</v>
      </c>
      <c r="B271">
        <v>202108</v>
      </c>
      <c r="C271">
        <v>4061</v>
      </c>
      <c r="D271" t="s">
        <v>34</v>
      </c>
      <c r="E271" t="s">
        <v>129</v>
      </c>
      <c r="F271">
        <v>5605240059</v>
      </c>
      <c r="G271" t="s">
        <v>125</v>
      </c>
      <c r="H271" t="s">
        <v>144</v>
      </c>
      <c r="I271" t="s">
        <v>90</v>
      </c>
      <c r="J271" t="s">
        <v>127</v>
      </c>
      <c r="K271" s="14">
        <v>-21795.85</v>
      </c>
      <c r="N271" t="s">
        <v>85</v>
      </c>
    </row>
    <row r="272" spans="1:14">
      <c r="A272">
        <v>622101703</v>
      </c>
      <c r="B272">
        <v>202108</v>
      </c>
      <c r="C272">
        <v>4061</v>
      </c>
      <c r="D272" t="s">
        <v>34</v>
      </c>
      <c r="E272" t="s">
        <v>126</v>
      </c>
      <c r="F272">
        <v>5605240059</v>
      </c>
      <c r="G272" t="s">
        <v>125</v>
      </c>
      <c r="H272" t="s">
        <v>144</v>
      </c>
      <c r="I272" t="s">
        <v>90</v>
      </c>
      <c r="J272" t="s">
        <v>127</v>
      </c>
      <c r="K272" s="14">
        <v>1961.63</v>
      </c>
      <c r="N272" t="s">
        <v>85</v>
      </c>
    </row>
    <row r="273" spans="1:14">
      <c r="A273">
        <v>622101703</v>
      </c>
      <c r="B273">
        <v>202108</v>
      </c>
      <c r="C273">
        <v>4061</v>
      </c>
      <c r="D273" t="s">
        <v>34</v>
      </c>
      <c r="E273" t="s">
        <v>129</v>
      </c>
      <c r="F273">
        <v>5703072305</v>
      </c>
      <c r="G273" t="s">
        <v>124</v>
      </c>
      <c r="H273" t="s">
        <v>144</v>
      </c>
      <c r="I273" t="s">
        <v>90</v>
      </c>
      <c r="J273" t="s">
        <v>127</v>
      </c>
      <c r="K273" s="14">
        <v>-29664</v>
      </c>
      <c r="N273" t="s">
        <v>85</v>
      </c>
    </row>
    <row r="274" spans="1:14">
      <c r="A274">
        <v>622101703</v>
      </c>
      <c r="B274">
        <v>202108</v>
      </c>
      <c r="C274">
        <v>4061</v>
      </c>
      <c r="D274" t="s">
        <v>34</v>
      </c>
      <c r="E274" t="s">
        <v>128</v>
      </c>
      <c r="F274">
        <v>5605240059</v>
      </c>
      <c r="G274" t="s">
        <v>125</v>
      </c>
      <c r="H274" t="s">
        <v>144</v>
      </c>
      <c r="I274" t="s">
        <v>90</v>
      </c>
      <c r="J274" t="s">
        <v>127</v>
      </c>
      <c r="K274" s="14">
        <v>19834.22</v>
      </c>
      <c r="N274" t="s">
        <v>85</v>
      </c>
    </row>
    <row r="275" spans="1:14">
      <c r="A275">
        <v>612100013</v>
      </c>
      <c r="B275">
        <v>202108</v>
      </c>
      <c r="C275">
        <v>4061</v>
      </c>
      <c r="D275" t="s">
        <v>34</v>
      </c>
      <c r="E275" t="s">
        <v>4</v>
      </c>
      <c r="F275">
        <v>8105262631</v>
      </c>
      <c r="G275" t="s">
        <v>66</v>
      </c>
      <c r="H275" t="s">
        <v>144</v>
      </c>
      <c r="I275" t="s">
        <v>90</v>
      </c>
      <c r="J275" t="s">
        <v>167</v>
      </c>
      <c r="K275" s="14">
        <v>17149.509999999998</v>
      </c>
      <c r="L275">
        <v>0</v>
      </c>
      <c r="M275" t="s">
        <v>57</v>
      </c>
      <c r="N275" t="s">
        <v>85</v>
      </c>
    </row>
    <row r="276" spans="1:14">
      <c r="A276">
        <v>612100013</v>
      </c>
      <c r="B276">
        <v>202108</v>
      </c>
      <c r="C276">
        <v>4061</v>
      </c>
      <c r="D276" t="s">
        <v>34</v>
      </c>
      <c r="E276" t="s">
        <v>67</v>
      </c>
      <c r="F276">
        <v>5605240059</v>
      </c>
      <c r="G276" t="s">
        <v>125</v>
      </c>
      <c r="H276" t="s">
        <v>144</v>
      </c>
      <c r="I276" t="s">
        <v>90</v>
      </c>
      <c r="J276" t="s">
        <v>167</v>
      </c>
      <c r="K276" s="14">
        <v>21795.85</v>
      </c>
      <c r="L276">
        <v>0</v>
      </c>
      <c r="M276" t="s">
        <v>57</v>
      </c>
      <c r="N276" t="s">
        <v>85</v>
      </c>
    </row>
    <row r="277" spans="1:14">
      <c r="A277">
        <v>612100013</v>
      </c>
      <c r="B277">
        <v>202108</v>
      </c>
      <c r="C277">
        <v>4061</v>
      </c>
      <c r="D277" t="s">
        <v>34</v>
      </c>
      <c r="E277" t="s">
        <v>67</v>
      </c>
      <c r="F277">
        <v>5703072305</v>
      </c>
      <c r="G277" t="s">
        <v>124</v>
      </c>
      <c r="H277" t="s">
        <v>144</v>
      </c>
      <c r="I277" t="s">
        <v>90</v>
      </c>
      <c r="J277" t="s">
        <v>167</v>
      </c>
      <c r="K277" s="14">
        <v>29664</v>
      </c>
      <c r="L277">
        <v>0</v>
      </c>
      <c r="M277" t="s">
        <v>57</v>
      </c>
      <c r="N277" t="s">
        <v>85</v>
      </c>
    </row>
    <row r="278" spans="1:14">
      <c r="A278">
        <v>612100013</v>
      </c>
      <c r="B278">
        <v>202108</v>
      </c>
      <c r="C278">
        <v>4061</v>
      </c>
      <c r="D278" t="s">
        <v>34</v>
      </c>
      <c r="E278" t="s">
        <v>67</v>
      </c>
      <c r="F278">
        <v>6909040393</v>
      </c>
      <c r="G278" t="s">
        <v>181</v>
      </c>
      <c r="H278" t="s">
        <v>144</v>
      </c>
      <c r="I278" t="s">
        <v>90</v>
      </c>
      <c r="J278" t="s">
        <v>167</v>
      </c>
      <c r="K278" s="14">
        <v>26900.61</v>
      </c>
      <c r="L278">
        <v>0</v>
      </c>
      <c r="M278" t="s">
        <v>57</v>
      </c>
      <c r="N278" t="s">
        <v>85</v>
      </c>
    </row>
    <row r="279" spans="1:14">
      <c r="A279">
        <v>612100016</v>
      </c>
      <c r="B279">
        <v>202109</v>
      </c>
      <c r="C279">
        <v>4061</v>
      </c>
      <c r="D279" t="s">
        <v>34</v>
      </c>
      <c r="E279" t="s">
        <v>4</v>
      </c>
      <c r="F279">
        <v>8105262631</v>
      </c>
      <c r="G279" t="s">
        <v>66</v>
      </c>
      <c r="H279" t="s">
        <v>144</v>
      </c>
      <c r="I279" t="s">
        <v>90</v>
      </c>
      <c r="J279" t="s">
        <v>168</v>
      </c>
      <c r="K279" s="14">
        <v>48018.61</v>
      </c>
      <c r="L279">
        <v>0</v>
      </c>
      <c r="M279" t="s">
        <v>57</v>
      </c>
      <c r="N279" t="s">
        <v>85</v>
      </c>
    </row>
    <row r="280" spans="1:14">
      <c r="A280">
        <v>612100016</v>
      </c>
      <c r="B280">
        <v>202109</v>
      </c>
      <c r="C280">
        <v>4061</v>
      </c>
      <c r="D280" t="s">
        <v>34</v>
      </c>
      <c r="E280" t="s">
        <v>67</v>
      </c>
      <c r="F280">
        <v>5605240059</v>
      </c>
      <c r="G280" t="s">
        <v>125</v>
      </c>
      <c r="H280" t="s">
        <v>144</v>
      </c>
      <c r="I280" t="s">
        <v>90</v>
      </c>
      <c r="J280" t="s">
        <v>168</v>
      </c>
      <c r="K280" s="14">
        <v>21274.639999999999</v>
      </c>
      <c r="L280">
        <v>0</v>
      </c>
      <c r="M280" t="s">
        <v>57</v>
      </c>
      <c r="N280" t="s">
        <v>85</v>
      </c>
    </row>
    <row r="281" spans="1:14">
      <c r="A281">
        <v>612100016</v>
      </c>
      <c r="B281">
        <v>202109</v>
      </c>
      <c r="C281">
        <v>4061</v>
      </c>
      <c r="D281" t="s">
        <v>34</v>
      </c>
      <c r="E281" t="s">
        <v>67</v>
      </c>
      <c r="F281">
        <v>5703072305</v>
      </c>
      <c r="G281" t="s">
        <v>124</v>
      </c>
      <c r="H281" t="s">
        <v>144</v>
      </c>
      <c r="I281" t="s">
        <v>90</v>
      </c>
      <c r="J281" t="s">
        <v>168</v>
      </c>
      <c r="K281" s="14">
        <v>29664</v>
      </c>
      <c r="L281">
        <v>0</v>
      </c>
      <c r="M281" t="s">
        <v>57</v>
      </c>
      <c r="N281" t="s">
        <v>85</v>
      </c>
    </row>
    <row r="282" spans="1:14">
      <c r="A282">
        <v>612100016</v>
      </c>
      <c r="B282">
        <v>202109</v>
      </c>
      <c r="C282">
        <v>4061</v>
      </c>
      <c r="D282" t="s">
        <v>34</v>
      </c>
      <c r="E282" t="s">
        <v>67</v>
      </c>
      <c r="F282">
        <v>6909040393</v>
      </c>
      <c r="G282" t="s">
        <v>181</v>
      </c>
      <c r="H282" t="s">
        <v>144</v>
      </c>
      <c r="I282" t="s">
        <v>90</v>
      </c>
      <c r="J282" t="s">
        <v>168</v>
      </c>
      <c r="K282" s="14">
        <v>26385.96</v>
      </c>
      <c r="L282">
        <v>0</v>
      </c>
      <c r="M282" t="s">
        <v>57</v>
      </c>
      <c r="N282" t="s">
        <v>85</v>
      </c>
    </row>
    <row r="283" spans="1:14">
      <c r="A283">
        <v>622101979</v>
      </c>
      <c r="B283">
        <v>202109</v>
      </c>
      <c r="C283">
        <v>4061</v>
      </c>
      <c r="D283" t="s">
        <v>34</v>
      </c>
      <c r="E283" t="s">
        <v>128</v>
      </c>
      <c r="F283">
        <v>5605240059</v>
      </c>
      <c r="G283" t="s">
        <v>125</v>
      </c>
      <c r="H283" t="s">
        <v>144</v>
      </c>
      <c r="I283" t="s">
        <v>90</v>
      </c>
      <c r="J283" t="s">
        <v>127</v>
      </c>
      <c r="K283" s="14">
        <v>19359.919999999998</v>
      </c>
      <c r="N283" t="s">
        <v>85</v>
      </c>
    </row>
    <row r="284" spans="1:14">
      <c r="A284">
        <v>622101979</v>
      </c>
      <c r="B284">
        <v>202109</v>
      </c>
      <c r="C284">
        <v>4061</v>
      </c>
      <c r="D284" t="s">
        <v>34</v>
      </c>
      <c r="E284" t="s">
        <v>128</v>
      </c>
      <c r="F284">
        <v>6909040393</v>
      </c>
      <c r="G284" t="s">
        <v>181</v>
      </c>
      <c r="H284" t="s">
        <v>144</v>
      </c>
      <c r="I284" t="s">
        <v>90</v>
      </c>
      <c r="J284" t="s">
        <v>127</v>
      </c>
      <c r="K284" s="14">
        <v>24011.22</v>
      </c>
      <c r="N284" t="s">
        <v>85</v>
      </c>
    </row>
    <row r="285" spans="1:14">
      <c r="A285">
        <v>622101979</v>
      </c>
      <c r="B285">
        <v>202109</v>
      </c>
      <c r="C285">
        <v>4061</v>
      </c>
      <c r="D285" t="s">
        <v>34</v>
      </c>
      <c r="E285" t="s">
        <v>129</v>
      </c>
      <c r="F285">
        <v>6909040393</v>
      </c>
      <c r="G285" t="s">
        <v>181</v>
      </c>
      <c r="H285" t="s">
        <v>144</v>
      </c>
      <c r="I285" t="s">
        <v>90</v>
      </c>
      <c r="J285" t="s">
        <v>127</v>
      </c>
      <c r="K285" s="14">
        <v>-26385.96</v>
      </c>
      <c r="N285" t="s">
        <v>85</v>
      </c>
    </row>
    <row r="286" spans="1:14">
      <c r="A286">
        <v>622101979</v>
      </c>
      <c r="B286">
        <v>202109</v>
      </c>
      <c r="C286">
        <v>4061</v>
      </c>
      <c r="D286" t="s">
        <v>34</v>
      </c>
      <c r="E286" t="s">
        <v>126</v>
      </c>
      <c r="F286">
        <v>5605240059</v>
      </c>
      <c r="G286" t="s">
        <v>125</v>
      </c>
      <c r="H286" t="s">
        <v>144</v>
      </c>
      <c r="I286" t="s">
        <v>90</v>
      </c>
      <c r="J286" t="s">
        <v>127</v>
      </c>
      <c r="K286" s="14">
        <v>1914.72</v>
      </c>
      <c r="N286" t="s">
        <v>85</v>
      </c>
    </row>
    <row r="287" spans="1:14">
      <c r="A287">
        <v>622101979</v>
      </c>
      <c r="B287">
        <v>202109</v>
      </c>
      <c r="C287">
        <v>4061</v>
      </c>
      <c r="D287" t="s">
        <v>34</v>
      </c>
      <c r="E287" t="s">
        <v>126</v>
      </c>
      <c r="F287">
        <v>5703072305</v>
      </c>
      <c r="G287" t="s">
        <v>124</v>
      </c>
      <c r="H287" t="s">
        <v>144</v>
      </c>
      <c r="I287" t="s">
        <v>90</v>
      </c>
      <c r="J287" t="s">
        <v>127</v>
      </c>
      <c r="K287" s="14">
        <v>2669.76</v>
      </c>
      <c r="N287" t="s">
        <v>85</v>
      </c>
    </row>
    <row r="288" spans="1:14">
      <c r="A288">
        <v>622101979</v>
      </c>
      <c r="B288">
        <v>202109</v>
      </c>
      <c r="C288">
        <v>4061</v>
      </c>
      <c r="D288" t="s">
        <v>34</v>
      </c>
      <c r="E288" t="s">
        <v>126</v>
      </c>
      <c r="F288">
        <v>6909040393</v>
      </c>
      <c r="G288" t="s">
        <v>181</v>
      </c>
      <c r="H288" t="s">
        <v>144</v>
      </c>
      <c r="I288" t="s">
        <v>90</v>
      </c>
      <c r="J288" t="s">
        <v>127</v>
      </c>
      <c r="K288" s="14">
        <v>2374.7399999999998</v>
      </c>
      <c r="N288" t="s">
        <v>85</v>
      </c>
    </row>
    <row r="289" spans="1:14">
      <c r="A289">
        <v>622101979</v>
      </c>
      <c r="B289">
        <v>202109</v>
      </c>
      <c r="C289">
        <v>4061</v>
      </c>
      <c r="D289" t="s">
        <v>34</v>
      </c>
      <c r="E289" t="s">
        <v>129</v>
      </c>
      <c r="F289">
        <v>5605240059</v>
      </c>
      <c r="G289" t="s">
        <v>125</v>
      </c>
      <c r="H289" t="s">
        <v>144</v>
      </c>
      <c r="I289" t="s">
        <v>90</v>
      </c>
      <c r="J289" t="s">
        <v>127</v>
      </c>
      <c r="K289" s="14">
        <v>-21274.639999999999</v>
      </c>
      <c r="N289" t="s">
        <v>85</v>
      </c>
    </row>
    <row r="290" spans="1:14">
      <c r="A290">
        <v>622101979</v>
      </c>
      <c r="B290">
        <v>202109</v>
      </c>
      <c r="C290">
        <v>4061</v>
      </c>
      <c r="D290" t="s">
        <v>34</v>
      </c>
      <c r="E290" t="s">
        <v>129</v>
      </c>
      <c r="F290">
        <v>5703072305</v>
      </c>
      <c r="G290" t="s">
        <v>124</v>
      </c>
      <c r="H290" t="s">
        <v>144</v>
      </c>
      <c r="I290" t="s">
        <v>90</v>
      </c>
      <c r="J290" t="s">
        <v>127</v>
      </c>
      <c r="K290" s="14">
        <v>-29664</v>
      </c>
      <c r="N290" t="s">
        <v>85</v>
      </c>
    </row>
    <row r="291" spans="1:14">
      <c r="A291">
        <v>622101979</v>
      </c>
      <c r="B291">
        <v>202109</v>
      </c>
      <c r="C291">
        <v>4061</v>
      </c>
      <c r="D291" t="s">
        <v>34</v>
      </c>
      <c r="E291" t="s">
        <v>128</v>
      </c>
      <c r="F291">
        <v>5703072305</v>
      </c>
      <c r="G291" t="s">
        <v>124</v>
      </c>
      <c r="H291" t="s">
        <v>144</v>
      </c>
      <c r="I291" t="s">
        <v>90</v>
      </c>
      <c r="J291" t="s">
        <v>127</v>
      </c>
      <c r="K291" s="14">
        <v>26994.240000000002</v>
      </c>
      <c r="N291" t="s">
        <v>85</v>
      </c>
    </row>
    <row r="292" spans="1:14">
      <c r="A292">
        <v>612100018</v>
      </c>
      <c r="B292">
        <v>202110</v>
      </c>
      <c r="C292">
        <v>4061</v>
      </c>
      <c r="D292" t="s">
        <v>34</v>
      </c>
      <c r="E292" t="s">
        <v>67</v>
      </c>
      <c r="F292">
        <v>5703072305</v>
      </c>
      <c r="G292" t="s">
        <v>124</v>
      </c>
      <c r="H292" t="s">
        <v>144</v>
      </c>
      <c r="I292" t="s">
        <v>90</v>
      </c>
      <c r="J292" t="s">
        <v>169</v>
      </c>
      <c r="K292" s="14">
        <v>29664</v>
      </c>
      <c r="L292">
        <v>0</v>
      </c>
      <c r="M292" t="s">
        <v>57</v>
      </c>
      <c r="N292" t="s">
        <v>85</v>
      </c>
    </row>
    <row r="293" spans="1:14">
      <c r="A293">
        <v>612100018</v>
      </c>
      <c r="B293">
        <v>202110</v>
      </c>
      <c r="C293">
        <v>4061</v>
      </c>
      <c r="D293" t="s">
        <v>34</v>
      </c>
      <c r="E293" t="s">
        <v>67</v>
      </c>
      <c r="F293">
        <v>6909040393</v>
      </c>
      <c r="G293" t="s">
        <v>181</v>
      </c>
      <c r="H293" t="s">
        <v>144</v>
      </c>
      <c r="I293" t="s">
        <v>90</v>
      </c>
      <c r="J293" t="s">
        <v>169</v>
      </c>
      <c r="K293" s="14">
        <v>26257.279999999999</v>
      </c>
      <c r="L293">
        <v>0</v>
      </c>
      <c r="M293" t="s">
        <v>57</v>
      </c>
      <c r="N293" t="s">
        <v>85</v>
      </c>
    </row>
    <row r="294" spans="1:14">
      <c r="A294">
        <v>612100018</v>
      </c>
      <c r="B294">
        <v>202110</v>
      </c>
      <c r="C294">
        <v>4061</v>
      </c>
      <c r="D294" t="s">
        <v>34</v>
      </c>
      <c r="E294" t="s">
        <v>4</v>
      </c>
      <c r="F294">
        <v>8105262631</v>
      </c>
      <c r="G294" t="s">
        <v>66</v>
      </c>
      <c r="H294" t="s">
        <v>144</v>
      </c>
      <c r="I294" t="s">
        <v>90</v>
      </c>
      <c r="J294" t="s">
        <v>169</v>
      </c>
      <c r="K294" s="14">
        <v>48018.61</v>
      </c>
      <c r="L294">
        <v>0</v>
      </c>
      <c r="M294" t="s">
        <v>57</v>
      </c>
      <c r="N294" t="s">
        <v>85</v>
      </c>
    </row>
    <row r="295" spans="1:14">
      <c r="A295">
        <v>612100018</v>
      </c>
      <c r="B295">
        <v>202110</v>
      </c>
      <c r="C295">
        <v>4061</v>
      </c>
      <c r="D295" t="s">
        <v>34</v>
      </c>
      <c r="E295" t="s">
        <v>67</v>
      </c>
      <c r="F295">
        <v>5605240059</v>
      </c>
      <c r="G295" t="s">
        <v>125</v>
      </c>
      <c r="H295" t="s">
        <v>144</v>
      </c>
      <c r="I295" t="s">
        <v>90</v>
      </c>
      <c r="J295" t="s">
        <v>169</v>
      </c>
      <c r="K295" s="14">
        <v>21274.639999999999</v>
      </c>
      <c r="L295">
        <v>0</v>
      </c>
      <c r="M295" t="s">
        <v>57</v>
      </c>
      <c r="N295" t="s">
        <v>85</v>
      </c>
    </row>
    <row r="296" spans="1:14">
      <c r="A296">
        <v>622102216</v>
      </c>
      <c r="B296">
        <v>202110</v>
      </c>
      <c r="C296">
        <v>4061</v>
      </c>
      <c r="D296" t="s">
        <v>34</v>
      </c>
      <c r="E296" t="s">
        <v>126</v>
      </c>
      <c r="F296">
        <v>5703072305</v>
      </c>
      <c r="G296" t="s">
        <v>124</v>
      </c>
      <c r="H296" t="s">
        <v>144</v>
      </c>
      <c r="I296" t="s">
        <v>90</v>
      </c>
      <c r="J296" t="s">
        <v>127</v>
      </c>
      <c r="K296" s="14">
        <v>2669.76</v>
      </c>
      <c r="N296" t="s">
        <v>85</v>
      </c>
    </row>
    <row r="297" spans="1:14">
      <c r="A297">
        <v>622102216</v>
      </c>
      <c r="B297">
        <v>202110</v>
      </c>
      <c r="C297">
        <v>4061</v>
      </c>
      <c r="D297" t="s">
        <v>34</v>
      </c>
      <c r="E297" t="s">
        <v>126</v>
      </c>
      <c r="F297">
        <v>5605240059</v>
      </c>
      <c r="G297" t="s">
        <v>125</v>
      </c>
      <c r="H297" t="s">
        <v>144</v>
      </c>
      <c r="I297" t="s">
        <v>90</v>
      </c>
      <c r="J297" t="s">
        <v>127</v>
      </c>
      <c r="K297" s="14">
        <v>1914.72</v>
      </c>
      <c r="N297" t="s">
        <v>85</v>
      </c>
    </row>
    <row r="298" spans="1:14">
      <c r="A298">
        <v>622102216</v>
      </c>
      <c r="B298">
        <v>202110</v>
      </c>
      <c r="C298">
        <v>4061</v>
      </c>
      <c r="D298" t="s">
        <v>34</v>
      </c>
      <c r="E298" t="s">
        <v>129</v>
      </c>
      <c r="F298">
        <v>5703072305</v>
      </c>
      <c r="G298" t="s">
        <v>124</v>
      </c>
      <c r="H298" t="s">
        <v>144</v>
      </c>
      <c r="I298" t="s">
        <v>90</v>
      </c>
      <c r="J298" t="s">
        <v>127</v>
      </c>
      <c r="K298" s="14">
        <v>-29664</v>
      </c>
      <c r="N298" t="s">
        <v>85</v>
      </c>
    </row>
    <row r="299" spans="1:14">
      <c r="A299">
        <v>622102216</v>
      </c>
      <c r="B299">
        <v>202110</v>
      </c>
      <c r="C299">
        <v>4061</v>
      </c>
      <c r="D299" t="s">
        <v>34</v>
      </c>
      <c r="E299" t="s">
        <v>128</v>
      </c>
      <c r="F299">
        <v>6909040393</v>
      </c>
      <c r="G299" t="s">
        <v>181</v>
      </c>
      <c r="H299" t="s">
        <v>144</v>
      </c>
      <c r="I299" t="s">
        <v>90</v>
      </c>
      <c r="J299" t="s">
        <v>127</v>
      </c>
      <c r="K299" s="14">
        <v>23894.12</v>
      </c>
      <c r="N299" t="s">
        <v>85</v>
      </c>
    </row>
    <row r="300" spans="1:14">
      <c r="A300">
        <v>622102216</v>
      </c>
      <c r="B300">
        <v>202110</v>
      </c>
      <c r="C300">
        <v>4061</v>
      </c>
      <c r="D300" t="s">
        <v>34</v>
      </c>
      <c r="E300" t="s">
        <v>128</v>
      </c>
      <c r="F300">
        <v>5703072305</v>
      </c>
      <c r="G300" t="s">
        <v>124</v>
      </c>
      <c r="H300" t="s">
        <v>144</v>
      </c>
      <c r="I300" t="s">
        <v>90</v>
      </c>
      <c r="J300" t="s">
        <v>127</v>
      </c>
      <c r="K300" s="14">
        <v>26994.240000000002</v>
      </c>
      <c r="N300" t="s">
        <v>85</v>
      </c>
    </row>
    <row r="301" spans="1:14">
      <c r="A301">
        <v>622102216</v>
      </c>
      <c r="B301">
        <v>202110</v>
      </c>
      <c r="C301">
        <v>4061</v>
      </c>
      <c r="D301" t="s">
        <v>34</v>
      </c>
      <c r="E301" t="s">
        <v>128</v>
      </c>
      <c r="F301">
        <v>5605240059</v>
      </c>
      <c r="G301" t="s">
        <v>125</v>
      </c>
      <c r="H301" t="s">
        <v>144</v>
      </c>
      <c r="I301" t="s">
        <v>90</v>
      </c>
      <c r="J301" t="s">
        <v>127</v>
      </c>
      <c r="K301" s="14">
        <v>19359.919999999998</v>
      </c>
      <c r="N301" t="s">
        <v>85</v>
      </c>
    </row>
    <row r="302" spans="1:14">
      <c r="A302">
        <v>622102216</v>
      </c>
      <c r="B302">
        <v>202110</v>
      </c>
      <c r="C302">
        <v>4061</v>
      </c>
      <c r="D302" t="s">
        <v>34</v>
      </c>
      <c r="E302" t="s">
        <v>129</v>
      </c>
      <c r="F302">
        <v>6909040393</v>
      </c>
      <c r="G302" t="s">
        <v>181</v>
      </c>
      <c r="H302" t="s">
        <v>144</v>
      </c>
      <c r="I302" t="s">
        <v>90</v>
      </c>
      <c r="J302" t="s">
        <v>127</v>
      </c>
      <c r="K302" s="14">
        <v>-26257.279999999999</v>
      </c>
      <c r="N302" t="s">
        <v>85</v>
      </c>
    </row>
    <row r="303" spans="1:14">
      <c r="A303">
        <v>622102216</v>
      </c>
      <c r="B303">
        <v>202110</v>
      </c>
      <c r="C303">
        <v>4061</v>
      </c>
      <c r="D303" t="s">
        <v>34</v>
      </c>
      <c r="E303" t="s">
        <v>129</v>
      </c>
      <c r="F303">
        <v>5605240059</v>
      </c>
      <c r="G303" t="s">
        <v>125</v>
      </c>
      <c r="H303" t="s">
        <v>144</v>
      </c>
      <c r="I303" t="s">
        <v>90</v>
      </c>
      <c r="J303" t="s">
        <v>127</v>
      </c>
      <c r="K303" s="14">
        <v>-21274.639999999999</v>
      </c>
      <c r="N303" t="s">
        <v>85</v>
      </c>
    </row>
    <row r="304" spans="1:14">
      <c r="A304">
        <v>622102216</v>
      </c>
      <c r="B304">
        <v>202110</v>
      </c>
      <c r="C304">
        <v>4061</v>
      </c>
      <c r="D304" t="s">
        <v>34</v>
      </c>
      <c r="E304" t="s">
        <v>126</v>
      </c>
      <c r="F304">
        <v>6909040393</v>
      </c>
      <c r="G304" t="s">
        <v>181</v>
      </c>
      <c r="H304" t="s">
        <v>144</v>
      </c>
      <c r="I304" t="s">
        <v>90</v>
      </c>
      <c r="J304" t="s">
        <v>127</v>
      </c>
      <c r="K304" s="14">
        <v>2363.16</v>
      </c>
      <c r="N304" t="s">
        <v>85</v>
      </c>
    </row>
    <row r="305" spans="1:14">
      <c r="A305">
        <v>612100020</v>
      </c>
      <c r="B305">
        <v>202111</v>
      </c>
      <c r="C305">
        <v>4061</v>
      </c>
      <c r="D305" t="s">
        <v>34</v>
      </c>
      <c r="E305" t="s">
        <v>4</v>
      </c>
      <c r="F305">
        <v>8105262631</v>
      </c>
      <c r="G305" t="s">
        <v>66</v>
      </c>
      <c r="H305" t="s">
        <v>144</v>
      </c>
      <c r="I305" t="s">
        <v>90</v>
      </c>
      <c r="J305" t="s">
        <v>170</v>
      </c>
      <c r="K305" s="14">
        <v>48018.61</v>
      </c>
      <c r="L305">
        <v>0</v>
      </c>
      <c r="M305" t="s">
        <v>57</v>
      </c>
      <c r="N305" t="s">
        <v>85</v>
      </c>
    </row>
    <row r="306" spans="1:14">
      <c r="A306">
        <v>612100020</v>
      </c>
      <c r="B306">
        <v>202111</v>
      </c>
      <c r="C306">
        <v>4061</v>
      </c>
      <c r="D306" t="s">
        <v>34</v>
      </c>
      <c r="E306" t="s">
        <v>67</v>
      </c>
      <c r="F306">
        <v>5605240059</v>
      </c>
      <c r="G306" t="s">
        <v>125</v>
      </c>
      <c r="H306" t="s">
        <v>144</v>
      </c>
      <c r="I306" t="s">
        <v>90</v>
      </c>
      <c r="J306" t="s">
        <v>170</v>
      </c>
      <c r="K306" s="14">
        <v>21274.639999999999</v>
      </c>
      <c r="L306">
        <v>0</v>
      </c>
      <c r="M306" t="s">
        <v>57</v>
      </c>
      <c r="N306" t="s">
        <v>85</v>
      </c>
    </row>
    <row r="307" spans="1:14">
      <c r="A307">
        <v>612100020</v>
      </c>
      <c r="B307">
        <v>202111</v>
      </c>
      <c r="C307">
        <v>4061</v>
      </c>
      <c r="D307" t="s">
        <v>34</v>
      </c>
      <c r="E307" t="s">
        <v>67</v>
      </c>
      <c r="F307">
        <v>5703072305</v>
      </c>
      <c r="G307" t="s">
        <v>124</v>
      </c>
      <c r="H307" t="s">
        <v>144</v>
      </c>
      <c r="I307" t="s">
        <v>90</v>
      </c>
      <c r="J307" t="s">
        <v>170</v>
      </c>
      <c r="K307" s="14">
        <v>29880.71</v>
      </c>
      <c r="L307">
        <v>0</v>
      </c>
      <c r="M307" t="s">
        <v>57</v>
      </c>
      <c r="N307" t="s">
        <v>85</v>
      </c>
    </row>
    <row r="308" spans="1:14">
      <c r="A308">
        <v>612100020</v>
      </c>
      <c r="B308">
        <v>202111</v>
      </c>
      <c r="C308">
        <v>4061</v>
      </c>
      <c r="D308" t="s">
        <v>34</v>
      </c>
      <c r="E308" t="s">
        <v>67</v>
      </c>
      <c r="F308">
        <v>6909040393</v>
      </c>
      <c r="G308" t="s">
        <v>181</v>
      </c>
      <c r="H308" t="s">
        <v>144</v>
      </c>
      <c r="I308" t="s">
        <v>90</v>
      </c>
      <c r="J308" t="s">
        <v>170</v>
      </c>
      <c r="K308" s="14">
        <v>26257.279999999999</v>
      </c>
      <c r="L308">
        <v>0</v>
      </c>
      <c r="M308" t="s">
        <v>57</v>
      </c>
      <c r="N308" t="s">
        <v>85</v>
      </c>
    </row>
    <row r="309" spans="1:14">
      <c r="A309">
        <v>622102479</v>
      </c>
      <c r="B309">
        <v>202111</v>
      </c>
      <c r="C309">
        <v>4061</v>
      </c>
      <c r="D309" t="s">
        <v>34</v>
      </c>
      <c r="E309" t="s">
        <v>128</v>
      </c>
      <c r="F309">
        <v>6909040393</v>
      </c>
      <c r="G309" t="s">
        <v>181</v>
      </c>
      <c r="H309" t="s">
        <v>144</v>
      </c>
      <c r="I309" t="s">
        <v>90</v>
      </c>
      <c r="J309" t="s">
        <v>127</v>
      </c>
      <c r="K309" s="14">
        <v>23894.12</v>
      </c>
      <c r="N309" t="s">
        <v>85</v>
      </c>
    </row>
    <row r="310" spans="1:14">
      <c r="A310">
        <v>622102479</v>
      </c>
      <c r="B310">
        <v>202111</v>
      </c>
      <c r="C310">
        <v>4061</v>
      </c>
      <c r="D310" t="s">
        <v>34</v>
      </c>
      <c r="E310" t="s">
        <v>129</v>
      </c>
      <c r="F310">
        <v>5605240059</v>
      </c>
      <c r="G310" t="s">
        <v>125</v>
      </c>
      <c r="H310" t="s">
        <v>144</v>
      </c>
      <c r="I310" t="s">
        <v>90</v>
      </c>
      <c r="J310" t="s">
        <v>127</v>
      </c>
      <c r="K310" s="14">
        <v>-21274.639999999999</v>
      </c>
      <c r="N310" t="s">
        <v>85</v>
      </c>
    </row>
    <row r="311" spans="1:14">
      <c r="A311">
        <v>622102479</v>
      </c>
      <c r="B311">
        <v>202111</v>
      </c>
      <c r="C311">
        <v>4061</v>
      </c>
      <c r="D311" t="s">
        <v>34</v>
      </c>
      <c r="E311" t="s">
        <v>129</v>
      </c>
      <c r="F311">
        <v>5703072305</v>
      </c>
      <c r="G311" t="s">
        <v>124</v>
      </c>
      <c r="H311" t="s">
        <v>144</v>
      </c>
      <c r="I311" t="s">
        <v>90</v>
      </c>
      <c r="J311" t="s">
        <v>127</v>
      </c>
      <c r="K311" s="14">
        <v>-29880.71</v>
      </c>
      <c r="N311" t="s">
        <v>85</v>
      </c>
    </row>
    <row r="312" spans="1:14">
      <c r="A312">
        <v>622102479</v>
      </c>
      <c r="B312">
        <v>202111</v>
      </c>
      <c r="C312">
        <v>4061</v>
      </c>
      <c r="D312" t="s">
        <v>34</v>
      </c>
      <c r="E312" t="s">
        <v>128</v>
      </c>
      <c r="F312">
        <v>5605240059</v>
      </c>
      <c r="G312" t="s">
        <v>125</v>
      </c>
      <c r="H312" t="s">
        <v>144</v>
      </c>
      <c r="I312" t="s">
        <v>90</v>
      </c>
      <c r="J312" t="s">
        <v>127</v>
      </c>
      <c r="K312" s="14">
        <v>19359.919999999998</v>
      </c>
      <c r="N312" t="s">
        <v>85</v>
      </c>
    </row>
    <row r="313" spans="1:14">
      <c r="A313">
        <v>622102479</v>
      </c>
      <c r="B313">
        <v>202111</v>
      </c>
      <c r="C313">
        <v>4061</v>
      </c>
      <c r="D313" t="s">
        <v>34</v>
      </c>
      <c r="E313" t="s">
        <v>128</v>
      </c>
      <c r="F313">
        <v>5703072305</v>
      </c>
      <c r="G313" t="s">
        <v>124</v>
      </c>
      <c r="H313" t="s">
        <v>144</v>
      </c>
      <c r="I313" t="s">
        <v>90</v>
      </c>
      <c r="J313" t="s">
        <v>127</v>
      </c>
      <c r="K313" s="14">
        <v>27191.45</v>
      </c>
      <c r="N313" t="s">
        <v>85</v>
      </c>
    </row>
    <row r="314" spans="1:14">
      <c r="A314">
        <v>622102479</v>
      </c>
      <c r="B314">
        <v>202111</v>
      </c>
      <c r="C314">
        <v>4061</v>
      </c>
      <c r="D314" t="s">
        <v>34</v>
      </c>
      <c r="E314" t="s">
        <v>126</v>
      </c>
      <c r="F314">
        <v>5605240059</v>
      </c>
      <c r="G314" t="s">
        <v>125</v>
      </c>
      <c r="H314" t="s">
        <v>144</v>
      </c>
      <c r="I314" t="s">
        <v>90</v>
      </c>
      <c r="J314" t="s">
        <v>127</v>
      </c>
      <c r="K314" s="14">
        <v>1914.72</v>
      </c>
      <c r="N314" t="s">
        <v>85</v>
      </c>
    </row>
    <row r="315" spans="1:14">
      <c r="A315">
        <v>622102479</v>
      </c>
      <c r="B315">
        <v>202111</v>
      </c>
      <c r="C315">
        <v>4061</v>
      </c>
      <c r="D315" t="s">
        <v>34</v>
      </c>
      <c r="E315" t="s">
        <v>126</v>
      </c>
      <c r="F315">
        <v>6909040393</v>
      </c>
      <c r="G315" t="s">
        <v>181</v>
      </c>
      <c r="H315" t="s">
        <v>144</v>
      </c>
      <c r="I315" t="s">
        <v>90</v>
      </c>
      <c r="J315" t="s">
        <v>127</v>
      </c>
      <c r="K315" s="14">
        <v>2363.16</v>
      </c>
      <c r="N315" t="s">
        <v>85</v>
      </c>
    </row>
    <row r="316" spans="1:14">
      <c r="A316">
        <v>622102479</v>
      </c>
      <c r="B316">
        <v>202111</v>
      </c>
      <c r="C316">
        <v>4061</v>
      </c>
      <c r="D316" t="s">
        <v>34</v>
      </c>
      <c r="E316" t="s">
        <v>129</v>
      </c>
      <c r="F316">
        <v>6909040393</v>
      </c>
      <c r="G316" t="s">
        <v>181</v>
      </c>
      <c r="H316" t="s">
        <v>144</v>
      </c>
      <c r="I316" t="s">
        <v>90</v>
      </c>
      <c r="J316" t="s">
        <v>127</v>
      </c>
      <c r="K316" s="14">
        <v>-26257.279999999999</v>
      </c>
      <c r="N316" t="s">
        <v>85</v>
      </c>
    </row>
    <row r="317" spans="1:14">
      <c r="A317">
        <v>622102479</v>
      </c>
      <c r="B317">
        <v>202111</v>
      </c>
      <c r="C317">
        <v>4061</v>
      </c>
      <c r="D317" t="s">
        <v>34</v>
      </c>
      <c r="E317" t="s">
        <v>126</v>
      </c>
      <c r="F317">
        <v>5703072305</v>
      </c>
      <c r="G317" t="s">
        <v>124</v>
      </c>
      <c r="H317" t="s">
        <v>144</v>
      </c>
      <c r="I317" t="s">
        <v>90</v>
      </c>
      <c r="J317" t="s">
        <v>127</v>
      </c>
      <c r="K317" s="14">
        <v>2689.26</v>
      </c>
      <c r="N317" t="s">
        <v>85</v>
      </c>
    </row>
    <row r="318" spans="1:14">
      <c r="A318">
        <v>612100022</v>
      </c>
      <c r="B318">
        <v>202112</v>
      </c>
      <c r="C318">
        <v>4061</v>
      </c>
      <c r="D318" t="s">
        <v>34</v>
      </c>
      <c r="E318" t="s">
        <v>67</v>
      </c>
      <c r="F318">
        <v>5605240059</v>
      </c>
      <c r="G318" t="s">
        <v>125</v>
      </c>
      <c r="H318" t="s">
        <v>144</v>
      </c>
      <c r="I318" t="s">
        <v>90</v>
      </c>
      <c r="J318" t="s">
        <v>171</v>
      </c>
      <c r="K318" s="14">
        <v>23197.73</v>
      </c>
      <c r="L318">
        <v>0</v>
      </c>
      <c r="M318" t="s">
        <v>57</v>
      </c>
      <c r="N318" t="s">
        <v>85</v>
      </c>
    </row>
    <row r="319" spans="1:14">
      <c r="A319">
        <v>612100022</v>
      </c>
      <c r="B319">
        <v>202112</v>
      </c>
      <c r="C319">
        <v>4061</v>
      </c>
      <c r="D319" t="s">
        <v>34</v>
      </c>
      <c r="E319" t="s">
        <v>67</v>
      </c>
      <c r="F319">
        <v>5703072305</v>
      </c>
      <c r="G319" t="s">
        <v>124</v>
      </c>
      <c r="H319" t="s">
        <v>144</v>
      </c>
      <c r="I319" t="s">
        <v>90</v>
      </c>
      <c r="J319" t="s">
        <v>171</v>
      </c>
      <c r="K319" s="14">
        <v>38268.9</v>
      </c>
      <c r="L319">
        <v>0</v>
      </c>
      <c r="M319" t="s">
        <v>57</v>
      </c>
      <c r="N319" t="s">
        <v>85</v>
      </c>
    </row>
    <row r="320" spans="1:14">
      <c r="A320">
        <v>612100022</v>
      </c>
      <c r="B320">
        <v>202112</v>
      </c>
      <c r="C320">
        <v>4061</v>
      </c>
      <c r="D320" t="s">
        <v>34</v>
      </c>
      <c r="E320" t="s">
        <v>67</v>
      </c>
      <c r="F320">
        <v>6909040393</v>
      </c>
      <c r="G320" t="s">
        <v>181</v>
      </c>
      <c r="H320" t="s">
        <v>144</v>
      </c>
      <c r="I320" t="s">
        <v>90</v>
      </c>
      <c r="J320" t="s">
        <v>171</v>
      </c>
      <c r="K320" s="14">
        <v>27647.8</v>
      </c>
      <c r="L320">
        <v>0</v>
      </c>
      <c r="M320" t="s">
        <v>57</v>
      </c>
      <c r="N320" t="s">
        <v>85</v>
      </c>
    </row>
    <row r="321" spans="1:14">
      <c r="A321">
        <v>612100022</v>
      </c>
      <c r="B321">
        <v>202112</v>
      </c>
      <c r="C321">
        <v>4061</v>
      </c>
      <c r="D321" t="s">
        <v>34</v>
      </c>
      <c r="E321" t="s">
        <v>67</v>
      </c>
      <c r="F321">
        <v>8105262631</v>
      </c>
      <c r="G321" t="s">
        <v>66</v>
      </c>
      <c r="H321" t="s">
        <v>144</v>
      </c>
      <c r="I321" t="s">
        <v>90</v>
      </c>
      <c r="J321" t="s">
        <v>171</v>
      </c>
      <c r="K321" s="14">
        <v>59168.34</v>
      </c>
      <c r="L321">
        <v>0</v>
      </c>
      <c r="M321" t="s">
        <v>57</v>
      </c>
      <c r="N321" t="s">
        <v>85</v>
      </c>
    </row>
    <row r="322" spans="1:14">
      <c r="A322">
        <v>622102756</v>
      </c>
      <c r="B322">
        <v>202112</v>
      </c>
      <c r="C322">
        <v>4061</v>
      </c>
      <c r="D322" t="s">
        <v>34</v>
      </c>
      <c r="E322" t="s">
        <v>128</v>
      </c>
      <c r="F322">
        <v>5703072305</v>
      </c>
      <c r="G322" t="s">
        <v>124</v>
      </c>
      <c r="H322" t="s">
        <v>144</v>
      </c>
      <c r="I322" t="s">
        <v>90</v>
      </c>
      <c r="J322" t="s">
        <v>127</v>
      </c>
      <c r="K322" s="14">
        <v>34824.699999999997</v>
      </c>
      <c r="N322" t="s">
        <v>85</v>
      </c>
    </row>
    <row r="323" spans="1:14">
      <c r="A323">
        <v>622102756</v>
      </c>
      <c r="B323">
        <v>202112</v>
      </c>
      <c r="C323">
        <v>4061</v>
      </c>
      <c r="D323" t="s">
        <v>34</v>
      </c>
      <c r="E323" t="s">
        <v>126</v>
      </c>
      <c r="F323">
        <v>5605240059</v>
      </c>
      <c r="G323" t="s">
        <v>125</v>
      </c>
      <c r="H323" t="s">
        <v>144</v>
      </c>
      <c r="I323" t="s">
        <v>90</v>
      </c>
      <c r="J323" t="s">
        <v>127</v>
      </c>
      <c r="K323" s="14">
        <v>2087.8000000000002</v>
      </c>
      <c r="N323" t="s">
        <v>85</v>
      </c>
    </row>
    <row r="324" spans="1:14">
      <c r="A324">
        <v>622102756</v>
      </c>
      <c r="B324">
        <v>202112</v>
      </c>
      <c r="C324">
        <v>4061</v>
      </c>
      <c r="D324" t="s">
        <v>34</v>
      </c>
      <c r="E324" t="s">
        <v>128</v>
      </c>
      <c r="F324">
        <v>8105262631</v>
      </c>
      <c r="G324" t="s">
        <v>66</v>
      </c>
      <c r="H324" t="s">
        <v>144</v>
      </c>
      <c r="I324" t="s">
        <v>90</v>
      </c>
      <c r="J324" t="s">
        <v>127</v>
      </c>
      <c r="K324" s="14">
        <v>53843.19</v>
      </c>
      <c r="N324" t="s">
        <v>85</v>
      </c>
    </row>
    <row r="325" spans="1:14">
      <c r="A325">
        <v>622102756</v>
      </c>
      <c r="B325">
        <v>202112</v>
      </c>
      <c r="C325">
        <v>4061</v>
      </c>
      <c r="D325" t="s">
        <v>34</v>
      </c>
      <c r="E325" t="s">
        <v>128</v>
      </c>
      <c r="F325">
        <v>8105262631</v>
      </c>
      <c r="G325" t="s">
        <v>66</v>
      </c>
      <c r="H325" t="s">
        <v>144</v>
      </c>
      <c r="I325" t="s">
        <v>90</v>
      </c>
      <c r="J325" t="s">
        <v>68</v>
      </c>
      <c r="K325" s="14">
        <v>-53843.19</v>
      </c>
      <c r="N325" t="s">
        <v>85</v>
      </c>
    </row>
    <row r="326" spans="1:14">
      <c r="A326">
        <v>622102756</v>
      </c>
      <c r="B326">
        <v>202112</v>
      </c>
      <c r="C326">
        <v>4061</v>
      </c>
      <c r="D326" t="s">
        <v>34</v>
      </c>
      <c r="E326" t="s">
        <v>129</v>
      </c>
      <c r="F326">
        <v>6909040393</v>
      </c>
      <c r="G326" t="s">
        <v>181</v>
      </c>
      <c r="H326" t="s">
        <v>144</v>
      </c>
      <c r="I326" t="s">
        <v>90</v>
      </c>
      <c r="J326" t="s">
        <v>127</v>
      </c>
      <c r="K326" s="14">
        <v>-27647.8</v>
      </c>
      <c r="N326" t="s">
        <v>85</v>
      </c>
    </row>
    <row r="327" spans="1:14">
      <c r="A327">
        <v>622102756</v>
      </c>
      <c r="B327">
        <v>202112</v>
      </c>
      <c r="C327">
        <v>4061</v>
      </c>
      <c r="D327" t="s">
        <v>34</v>
      </c>
      <c r="E327" t="s">
        <v>128</v>
      </c>
      <c r="F327">
        <v>6909040393</v>
      </c>
      <c r="G327" t="s">
        <v>181</v>
      </c>
      <c r="H327" t="s">
        <v>144</v>
      </c>
      <c r="I327" t="s">
        <v>90</v>
      </c>
      <c r="J327" t="s">
        <v>68</v>
      </c>
      <c r="K327" s="14">
        <v>-25159.5</v>
      </c>
      <c r="N327" t="s">
        <v>85</v>
      </c>
    </row>
    <row r="328" spans="1:14">
      <c r="A328">
        <v>622102756</v>
      </c>
      <c r="B328">
        <v>202112</v>
      </c>
      <c r="C328">
        <v>4061</v>
      </c>
      <c r="D328" t="s">
        <v>34</v>
      </c>
      <c r="E328" t="s">
        <v>128</v>
      </c>
      <c r="F328">
        <v>5703072305</v>
      </c>
      <c r="G328" t="s">
        <v>124</v>
      </c>
      <c r="H328" t="s">
        <v>144</v>
      </c>
      <c r="I328" t="s">
        <v>90</v>
      </c>
      <c r="J328" t="s">
        <v>68</v>
      </c>
      <c r="K328" s="14">
        <v>-34824.699999999997</v>
      </c>
      <c r="N328" t="s">
        <v>85</v>
      </c>
    </row>
    <row r="329" spans="1:14">
      <c r="A329">
        <v>622102756</v>
      </c>
      <c r="B329">
        <v>202112</v>
      </c>
      <c r="C329">
        <v>4061</v>
      </c>
      <c r="D329" t="s">
        <v>34</v>
      </c>
      <c r="E329" t="s">
        <v>126</v>
      </c>
      <c r="F329">
        <v>6909040393</v>
      </c>
      <c r="G329" t="s">
        <v>181</v>
      </c>
      <c r="H329" t="s">
        <v>144</v>
      </c>
      <c r="I329" t="s">
        <v>90</v>
      </c>
      <c r="J329" t="s">
        <v>68</v>
      </c>
      <c r="K329" s="14">
        <v>-2488.3000000000002</v>
      </c>
      <c r="N329" t="s">
        <v>85</v>
      </c>
    </row>
    <row r="330" spans="1:14">
      <c r="A330">
        <v>622102756</v>
      </c>
      <c r="B330">
        <v>202112</v>
      </c>
      <c r="C330">
        <v>4061</v>
      </c>
      <c r="D330" t="s">
        <v>34</v>
      </c>
      <c r="E330" t="s">
        <v>128</v>
      </c>
      <c r="F330">
        <v>6909040393</v>
      </c>
      <c r="G330" t="s">
        <v>181</v>
      </c>
      <c r="H330" t="s">
        <v>144</v>
      </c>
      <c r="I330" t="s">
        <v>90</v>
      </c>
      <c r="J330" t="s">
        <v>127</v>
      </c>
      <c r="K330" s="14">
        <v>25159.5</v>
      </c>
      <c r="N330" t="s">
        <v>85</v>
      </c>
    </row>
    <row r="331" spans="1:14">
      <c r="A331">
        <v>622102756</v>
      </c>
      <c r="B331">
        <v>202112</v>
      </c>
      <c r="C331">
        <v>4061</v>
      </c>
      <c r="D331" t="s">
        <v>34</v>
      </c>
      <c r="E331" t="s">
        <v>128</v>
      </c>
      <c r="F331">
        <v>5605240059</v>
      </c>
      <c r="G331" t="s">
        <v>125</v>
      </c>
      <c r="H331" t="s">
        <v>144</v>
      </c>
      <c r="I331" t="s">
        <v>90</v>
      </c>
      <c r="J331" t="s">
        <v>68</v>
      </c>
      <c r="K331" s="14">
        <v>-21109.93</v>
      </c>
      <c r="N331" t="s">
        <v>85</v>
      </c>
    </row>
    <row r="332" spans="1:14">
      <c r="A332">
        <v>622102756</v>
      </c>
      <c r="B332">
        <v>202112</v>
      </c>
      <c r="C332">
        <v>4061</v>
      </c>
      <c r="D332" t="s">
        <v>34</v>
      </c>
      <c r="E332" t="s">
        <v>126</v>
      </c>
      <c r="F332">
        <v>6909040393</v>
      </c>
      <c r="G332" t="s">
        <v>181</v>
      </c>
      <c r="H332" t="s">
        <v>144</v>
      </c>
      <c r="I332" t="s">
        <v>90</v>
      </c>
      <c r="J332" t="s">
        <v>127</v>
      </c>
      <c r="K332" s="14">
        <v>2488.3000000000002</v>
      </c>
      <c r="N332" t="s">
        <v>85</v>
      </c>
    </row>
    <row r="333" spans="1:14">
      <c r="A333">
        <v>622102756</v>
      </c>
      <c r="B333">
        <v>202112</v>
      </c>
      <c r="C333">
        <v>4061</v>
      </c>
      <c r="D333" t="s">
        <v>34</v>
      </c>
      <c r="E333" t="s">
        <v>126</v>
      </c>
      <c r="F333">
        <v>5703072305</v>
      </c>
      <c r="G333" t="s">
        <v>124</v>
      </c>
      <c r="H333" t="s">
        <v>144</v>
      </c>
      <c r="I333" t="s">
        <v>90</v>
      </c>
      <c r="J333" t="s">
        <v>68</v>
      </c>
      <c r="K333" s="14">
        <v>-3444.2</v>
      </c>
      <c r="N333" t="s">
        <v>85</v>
      </c>
    </row>
    <row r="334" spans="1:14">
      <c r="A334">
        <v>622102756</v>
      </c>
      <c r="B334">
        <v>202112</v>
      </c>
      <c r="C334">
        <v>4061</v>
      </c>
      <c r="D334" t="s">
        <v>34</v>
      </c>
      <c r="E334" t="s">
        <v>126</v>
      </c>
      <c r="F334">
        <v>8105262631</v>
      </c>
      <c r="G334" t="s">
        <v>66</v>
      </c>
      <c r="H334" t="s">
        <v>144</v>
      </c>
      <c r="I334" t="s">
        <v>90</v>
      </c>
      <c r="J334" t="s">
        <v>68</v>
      </c>
      <c r="K334" s="14">
        <v>-5325.15</v>
      </c>
      <c r="N334" t="s">
        <v>85</v>
      </c>
    </row>
    <row r="335" spans="1:14">
      <c r="A335">
        <v>622102756</v>
      </c>
      <c r="B335">
        <v>202112</v>
      </c>
      <c r="C335">
        <v>4061</v>
      </c>
      <c r="D335" t="s">
        <v>34</v>
      </c>
      <c r="E335" t="s">
        <v>126</v>
      </c>
      <c r="F335">
        <v>5605240059</v>
      </c>
      <c r="G335" t="s">
        <v>125</v>
      </c>
      <c r="H335" t="s">
        <v>144</v>
      </c>
      <c r="I335" t="s">
        <v>90</v>
      </c>
      <c r="J335" t="s">
        <v>68</v>
      </c>
      <c r="K335" s="14">
        <v>-2087.8000000000002</v>
      </c>
      <c r="N335" t="s">
        <v>85</v>
      </c>
    </row>
    <row r="336" spans="1:14">
      <c r="A336">
        <v>622102756</v>
      </c>
      <c r="B336">
        <v>202112</v>
      </c>
      <c r="C336">
        <v>4061</v>
      </c>
      <c r="D336" t="s">
        <v>34</v>
      </c>
      <c r="E336" t="s">
        <v>129</v>
      </c>
      <c r="F336">
        <v>5703072305</v>
      </c>
      <c r="G336" t="s">
        <v>124</v>
      </c>
      <c r="H336" t="s">
        <v>144</v>
      </c>
      <c r="I336" t="s">
        <v>90</v>
      </c>
      <c r="J336" t="s">
        <v>127</v>
      </c>
      <c r="K336" s="14">
        <v>-38268.9</v>
      </c>
      <c r="N336" t="s">
        <v>85</v>
      </c>
    </row>
    <row r="337" spans="1:14">
      <c r="A337">
        <v>622102756</v>
      </c>
      <c r="B337">
        <v>202112</v>
      </c>
      <c r="C337">
        <v>4061</v>
      </c>
      <c r="D337" t="s">
        <v>34</v>
      </c>
      <c r="E337" t="s">
        <v>126</v>
      </c>
      <c r="F337">
        <v>8105262631</v>
      </c>
      <c r="G337" t="s">
        <v>66</v>
      </c>
      <c r="H337" t="s">
        <v>144</v>
      </c>
      <c r="I337" t="s">
        <v>90</v>
      </c>
      <c r="J337" t="s">
        <v>127</v>
      </c>
      <c r="K337" s="14">
        <v>5325.15</v>
      </c>
      <c r="N337" t="s">
        <v>85</v>
      </c>
    </row>
    <row r="338" spans="1:14">
      <c r="A338">
        <v>622102756</v>
      </c>
      <c r="B338">
        <v>202112</v>
      </c>
      <c r="C338">
        <v>4061</v>
      </c>
      <c r="D338" t="s">
        <v>34</v>
      </c>
      <c r="E338" t="s">
        <v>128</v>
      </c>
      <c r="F338">
        <v>5605240059</v>
      </c>
      <c r="G338" t="s">
        <v>125</v>
      </c>
      <c r="H338" t="s">
        <v>144</v>
      </c>
      <c r="I338" t="s">
        <v>90</v>
      </c>
      <c r="J338" t="s">
        <v>127</v>
      </c>
      <c r="K338" s="14">
        <v>21109.93</v>
      </c>
      <c r="N338" t="s">
        <v>85</v>
      </c>
    </row>
    <row r="339" spans="1:14">
      <c r="A339">
        <v>622102756</v>
      </c>
      <c r="B339">
        <v>202112</v>
      </c>
      <c r="C339">
        <v>4061</v>
      </c>
      <c r="D339" t="s">
        <v>34</v>
      </c>
      <c r="E339" t="s">
        <v>129</v>
      </c>
      <c r="F339">
        <v>5605240059</v>
      </c>
      <c r="G339" t="s">
        <v>125</v>
      </c>
      <c r="H339" t="s">
        <v>144</v>
      </c>
      <c r="I339" t="s">
        <v>90</v>
      </c>
      <c r="J339" t="s">
        <v>68</v>
      </c>
      <c r="K339" s="14">
        <v>23197.73</v>
      </c>
      <c r="N339" t="s">
        <v>85</v>
      </c>
    </row>
    <row r="340" spans="1:14">
      <c r="A340">
        <v>622102756</v>
      </c>
      <c r="B340">
        <v>202112</v>
      </c>
      <c r="C340">
        <v>4061</v>
      </c>
      <c r="D340" t="s">
        <v>34</v>
      </c>
      <c r="E340" t="s">
        <v>129</v>
      </c>
      <c r="F340">
        <v>5605240059</v>
      </c>
      <c r="G340" t="s">
        <v>125</v>
      </c>
      <c r="H340" t="s">
        <v>144</v>
      </c>
      <c r="I340" t="s">
        <v>90</v>
      </c>
      <c r="J340" t="s">
        <v>127</v>
      </c>
      <c r="K340" s="14">
        <v>-23197.73</v>
      </c>
      <c r="N340" t="s">
        <v>85</v>
      </c>
    </row>
    <row r="341" spans="1:14">
      <c r="A341">
        <v>622102756</v>
      </c>
      <c r="B341">
        <v>202112</v>
      </c>
      <c r="C341">
        <v>4061</v>
      </c>
      <c r="D341" t="s">
        <v>34</v>
      </c>
      <c r="E341" t="s">
        <v>129</v>
      </c>
      <c r="F341">
        <v>8105262631</v>
      </c>
      <c r="G341" t="s">
        <v>66</v>
      </c>
      <c r="H341" t="s">
        <v>144</v>
      </c>
      <c r="I341" t="s">
        <v>90</v>
      </c>
      <c r="J341" t="s">
        <v>68</v>
      </c>
      <c r="K341" s="14">
        <v>59168.34</v>
      </c>
      <c r="N341" t="s">
        <v>85</v>
      </c>
    </row>
    <row r="342" spans="1:14">
      <c r="A342">
        <v>622102756</v>
      </c>
      <c r="B342">
        <v>202112</v>
      </c>
      <c r="C342">
        <v>4061</v>
      </c>
      <c r="D342" t="s">
        <v>34</v>
      </c>
      <c r="E342" t="s">
        <v>129</v>
      </c>
      <c r="F342">
        <v>5703072305</v>
      </c>
      <c r="G342" t="s">
        <v>124</v>
      </c>
      <c r="H342" t="s">
        <v>144</v>
      </c>
      <c r="I342" t="s">
        <v>90</v>
      </c>
      <c r="J342" t="s">
        <v>68</v>
      </c>
      <c r="K342" s="14">
        <v>38268.9</v>
      </c>
      <c r="N342" t="s">
        <v>85</v>
      </c>
    </row>
    <row r="343" spans="1:14">
      <c r="A343">
        <v>622102756</v>
      </c>
      <c r="B343">
        <v>202112</v>
      </c>
      <c r="C343">
        <v>4061</v>
      </c>
      <c r="D343" t="s">
        <v>34</v>
      </c>
      <c r="E343" t="s">
        <v>129</v>
      </c>
      <c r="F343">
        <v>6909040393</v>
      </c>
      <c r="G343" t="s">
        <v>181</v>
      </c>
      <c r="H343" t="s">
        <v>144</v>
      </c>
      <c r="I343" t="s">
        <v>90</v>
      </c>
      <c r="J343" t="s">
        <v>68</v>
      </c>
      <c r="K343" s="14">
        <v>27647.8</v>
      </c>
      <c r="N343" t="s">
        <v>85</v>
      </c>
    </row>
    <row r="344" spans="1:14">
      <c r="A344">
        <v>622102756</v>
      </c>
      <c r="B344">
        <v>202112</v>
      </c>
      <c r="C344">
        <v>4061</v>
      </c>
      <c r="D344" t="s">
        <v>34</v>
      </c>
      <c r="E344" t="s">
        <v>126</v>
      </c>
      <c r="F344">
        <v>5703072305</v>
      </c>
      <c r="G344" t="s">
        <v>124</v>
      </c>
      <c r="H344" t="s">
        <v>144</v>
      </c>
      <c r="I344" t="s">
        <v>90</v>
      </c>
      <c r="J344" t="s">
        <v>127</v>
      </c>
      <c r="K344" s="14">
        <v>3444.2</v>
      </c>
      <c r="N344" t="s">
        <v>85</v>
      </c>
    </row>
    <row r="345" spans="1:14">
      <c r="A345">
        <v>622102756</v>
      </c>
      <c r="B345">
        <v>202112</v>
      </c>
      <c r="C345">
        <v>4061</v>
      </c>
      <c r="D345" t="s">
        <v>34</v>
      </c>
      <c r="E345" t="s">
        <v>129</v>
      </c>
      <c r="F345">
        <v>8105262631</v>
      </c>
      <c r="G345" t="s">
        <v>66</v>
      </c>
      <c r="H345" t="s">
        <v>144</v>
      </c>
      <c r="I345" t="s">
        <v>90</v>
      </c>
      <c r="J345" t="s">
        <v>127</v>
      </c>
      <c r="K345" s="14">
        <v>-59168.34</v>
      </c>
      <c r="N345" t="s">
        <v>85</v>
      </c>
    </row>
    <row r="346" spans="1:14">
      <c r="A346">
        <v>622102755</v>
      </c>
      <c r="B346">
        <v>202112</v>
      </c>
      <c r="C346">
        <v>4061</v>
      </c>
      <c r="D346" t="s">
        <v>34</v>
      </c>
      <c r="E346" t="s">
        <v>128</v>
      </c>
      <c r="F346">
        <v>6909040393</v>
      </c>
      <c r="G346" t="s">
        <v>181</v>
      </c>
      <c r="H346" t="s">
        <v>144</v>
      </c>
      <c r="I346" t="s">
        <v>90</v>
      </c>
      <c r="J346" t="s">
        <v>127</v>
      </c>
      <c r="K346" s="14">
        <v>25159.5</v>
      </c>
      <c r="N346" t="s">
        <v>85</v>
      </c>
    </row>
    <row r="347" spans="1:14">
      <c r="A347">
        <v>622102755</v>
      </c>
      <c r="B347">
        <v>202112</v>
      </c>
      <c r="C347">
        <v>4061</v>
      </c>
      <c r="D347" t="s">
        <v>34</v>
      </c>
      <c r="E347" t="s">
        <v>126</v>
      </c>
      <c r="F347">
        <v>6909040393</v>
      </c>
      <c r="G347" t="s">
        <v>181</v>
      </c>
      <c r="H347" t="s">
        <v>144</v>
      </c>
      <c r="I347" t="s">
        <v>90</v>
      </c>
      <c r="J347" t="s">
        <v>127</v>
      </c>
      <c r="K347" s="14">
        <v>2488.3000000000002</v>
      </c>
      <c r="N347" t="s">
        <v>85</v>
      </c>
    </row>
    <row r="348" spans="1:14">
      <c r="A348">
        <v>622102755</v>
      </c>
      <c r="B348">
        <v>202112</v>
      </c>
      <c r="C348">
        <v>4061</v>
      </c>
      <c r="D348" t="s">
        <v>34</v>
      </c>
      <c r="E348" t="s">
        <v>126</v>
      </c>
      <c r="F348">
        <v>5703072305</v>
      </c>
      <c r="G348" t="s">
        <v>124</v>
      </c>
      <c r="H348" t="s">
        <v>144</v>
      </c>
      <c r="I348" t="s">
        <v>90</v>
      </c>
      <c r="J348" t="s">
        <v>127</v>
      </c>
      <c r="K348" s="14">
        <v>3444.2</v>
      </c>
      <c r="N348" t="s">
        <v>85</v>
      </c>
    </row>
    <row r="349" spans="1:14">
      <c r="A349">
        <v>622102755</v>
      </c>
      <c r="B349">
        <v>202112</v>
      </c>
      <c r="C349">
        <v>4061</v>
      </c>
      <c r="D349" t="s">
        <v>34</v>
      </c>
      <c r="E349" t="s">
        <v>129</v>
      </c>
      <c r="F349">
        <v>5605240059</v>
      </c>
      <c r="G349" t="s">
        <v>125</v>
      </c>
      <c r="H349" t="s">
        <v>144</v>
      </c>
      <c r="I349" t="s">
        <v>90</v>
      </c>
      <c r="J349" t="s">
        <v>127</v>
      </c>
      <c r="K349" s="14">
        <v>-23197.73</v>
      </c>
      <c r="N349" t="s">
        <v>85</v>
      </c>
    </row>
    <row r="350" spans="1:14">
      <c r="A350">
        <v>622102755</v>
      </c>
      <c r="B350">
        <v>202112</v>
      </c>
      <c r="C350">
        <v>4061</v>
      </c>
      <c r="D350" t="s">
        <v>34</v>
      </c>
      <c r="E350" t="s">
        <v>126</v>
      </c>
      <c r="F350">
        <v>5605240059</v>
      </c>
      <c r="G350" t="s">
        <v>125</v>
      </c>
      <c r="H350" t="s">
        <v>144</v>
      </c>
      <c r="I350" t="s">
        <v>90</v>
      </c>
      <c r="J350" t="s">
        <v>127</v>
      </c>
      <c r="K350" s="14">
        <v>2087.8000000000002</v>
      </c>
      <c r="N350" t="s">
        <v>85</v>
      </c>
    </row>
    <row r="351" spans="1:14">
      <c r="A351">
        <v>622102755</v>
      </c>
      <c r="B351">
        <v>202112</v>
      </c>
      <c r="C351">
        <v>4061</v>
      </c>
      <c r="D351" t="s">
        <v>34</v>
      </c>
      <c r="E351" t="s">
        <v>128</v>
      </c>
      <c r="F351">
        <v>8105262631</v>
      </c>
      <c r="G351" t="s">
        <v>66</v>
      </c>
      <c r="H351" t="s">
        <v>144</v>
      </c>
      <c r="I351" t="s">
        <v>90</v>
      </c>
      <c r="J351" t="s">
        <v>127</v>
      </c>
      <c r="K351" s="14">
        <v>53843.19</v>
      </c>
      <c r="N351" t="s">
        <v>85</v>
      </c>
    </row>
    <row r="352" spans="1:14">
      <c r="A352">
        <v>622102755</v>
      </c>
      <c r="B352">
        <v>202112</v>
      </c>
      <c r="C352">
        <v>4061</v>
      </c>
      <c r="D352" t="s">
        <v>34</v>
      </c>
      <c r="E352" t="s">
        <v>129</v>
      </c>
      <c r="F352">
        <v>8105262631</v>
      </c>
      <c r="G352" t="s">
        <v>66</v>
      </c>
      <c r="H352" t="s">
        <v>144</v>
      </c>
      <c r="I352" t="s">
        <v>90</v>
      </c>
      <c r="J352" t="s">
        <v>127</v>
      </c>
      <c r="K352" s="14">
        <v>-59168.34</v>
      </c>
      <c r="N352" t="s">
        <v>85</v>
      </c>
    </row>
    <row r="353" spans="1:14">
      <c r="A353">
        <v>622102755</v>
      </c>
      <c r="B353">
        <v>202112</v>
      </c>
      <c r="C353">
        <v>4061</v>
      </c>
      <c r="D353" t="s">
        <v>34</v>
      </c>
      <c r="E353" t="s">
        <v>128</v>
      </c>
      <c r="F353">
        <v>5703072305</v>
      </c>
      <c r="G353" t="s">
        <v>124</v>
      </c>
      <c r="H353" t="s">
        <v>144</v>
      </c>
      <c r="I353" t="s">
        <v>90</v>
      </c>
      <c r="J353" t="s">
        <v>127</v>
      </c>
      <c r="K353" s="14">
        <v>34824.699999999997</v>
      </c>
      <c r="N353" t="s">
        <v>85</v>
      </c>
    </row>
    <row r="354" spans="1:14">
      <c r="A354">
        <v>622102755</v>
      </c>
      <c r="B354">
        <v>202112</v>
      </c>
      <c r="C354">
        <v>4061</v>
      </c>
      <c r="D354" t="s">
        <v>34</v>
      </c>
      <c r="E354" t="s">
        <v>129</v>
      </c>
      <c r="F354">
        <v>5703072305</v>
      </c>
      <c r="G354" t="s">
        <v>124</v>
      </c>
      <c r="H354" t="s">
        <v>144</v>
      </c>
      <c r="I354" t="s">
        <v>90</v>
      </c>
      <c r="J354" t="s">
        <v>127</v>
      </c>
      <c r="K354" s="14">
        <v>-38268.9</v>
      </c>
      <c r="N354" t="s">
        <v>85</v>
      </c>
    </row>
    <row r="355" spans="1:14">
      <c r="A355">
        <v>622102755</v>
      </c>
      <c r="B355">
        <v>202112</v>
      </c>
      <c r="C355">
        <v>4061</v>
      </c>
      <c r="D355" t="s">
        <v>34</v>
      </c>
      <c r="E355" t="s">
        <v>126</v>
      </c>
      <c r="F355">
        <v>8105262631</v>
      </c>
      <c r="G355" t="s">
        <v>66</v>
      </c>
      <c r="H355" t="s">
        <v>144</v>
      </c>
      <c r="I355" t="s">
        <v>90</v>
      </c>
      <c r="J355" t="s">
        <v>127</v>
      </c>
      <c r="K355" s="14">
        <v>5325.15</v>
      </c>
      <c r="N355" t="s">
        <v>85</v>
      </c>
    </row>
    <row r="356" spans="1:14">
      <c r="A356">
        <v>622102755</v>
      </c>
      <c r="B356">
        <v>202112</v>
      </c>
      <c r="C356">
        <v>4061</v>
      </c>
      <c r="D356" t="s">
        <v>34</v>
      </c>
      <c r="E356" t="s">
        <v>128</v>
      </c>
      <c r="F356">
        <v>5605240059</v>
      </c>
      <c r="G356" t="s">
        <v>125</v>
      </c>
      <c r="H356" t="s">
        <v>144</v>
      </c>
      <c r="I356" t="s">
        <v>90</v>
      </c>
      <c r="J356" t="s">
        <v>127</v>
      </c>
      <c r="K356" s="14">
        <v>21109.93</v>
      </c>
      <c r="N356" t="s">
        <v>85</v>
      </c>
    </row>
    <row r="357" spans="1:14">
      <c r="A357">
        <v>622102755</v>
      </c>
      <c r="B357">
        <v>202112</v>
      </c>
      <c r="C357">
        <v>4061</v>
      </c>
      <c r="D357" t="s">
        <v>34</v>
      </c>
      <c r="E357" t="s">
        <v>129</v>
      </c>
      <c r="F357">
        <v>6909040393</v>
      </c>
      <c r="G357" t="s">
        <v>181</v>
      </c>
      <c r="H357" t="s">
        <v>144</v>
      </c>
      <c r="I357" t="s">
        <v>90</v>
      </c>
      <c r="J357" t="s">
        <v>127</v>
      </c>
      <c r="K357" s="14">
        <v>-27647.8</v>
      </c>
      <c r="N357" t="s">
        <v>85</v>
      </c>
    </row>
    <row r="358" spans="1:14">
      <c r="A358">
        <v>121002091</v>
      </c>
      <c r="B358">
        <v>202108</v>
      </c>
      <c r="C358">
        <v>4066</v>
      </c>
      <c r="D358" t="s">
        <v>132</v>
      </c>
      <c r="E358" t="s">
        <v>4</v>
      </c>
      <c r="F358">
        <v>8105262631</v>
      </c>
      <c r="G358" t="s">
        <v>66</v>
      </c>
      <c r="H358" t="s">
        <v>144</v>
      </c>
      <c r="I358" t="s">
        <v>90</v>
      </c>
      <c r="J358" t="s">
        <v>200</v>
      </c>
      <c r="K358" s="14">
        <v>30869.1</v>
      </c>
      <c r="N358" t="s">
        <v>85</v>
      </c>
    </row>
    <row r="359" spans="1:14">
      <c r="A359">
        <v>121002091</v>
      </c>
      <c r="B359">
        <v>202108</v>
      </c>
      <c r="C359">
        <v>4066</v>
      </c>
      <c r="D359" t="s">
        <v>132</v>
      </c>
      <c r="E359" t="s">
        <v>4</v>
      </c>
      <c r="F359">
        <v>8105262631</v>
      </c>
      <c r="G359" t="s">
        <v>66</v>
      </c>
      <c r="H359" t="s">
        <v>144</v>
      </c>
      <c r="I359" t="s">
        <v>90</v>
      </c>
      <c r="J359" t="s">
        <v>201</v>
      </c>
      <c r="K359" s="14">
        <v>30869.1</v>
      </c>
      <c r="N359" t="s">
        <v>85</v>
      </c>
    </row>
    <row r="360" spans="1:14">
      <c r="A360">
        <v>121003583</v>
      </c>
      <c r="B360">
        <v>202112</v>
      </c>
      <c r="C360">
        <v>4066</v>
      </c>
      <c r="D360" t="s">
        <v>132</v>
      </c>
      <c r="E360" t="s">
        <v>67</v>
      </c>
      <c r="F360">
        <v>8105262631</v>
      </c>
      <c r="G360" t="s">
        <v>66</v>
      </c>
      <c r="H360" t="s">
        <v>144</v>
      </c>
      <c r="I360" t="s">
        <v>90</v>
      </c>
      <c r="J360" t="s">
        <v>202</v>
      </c>
      <c r="K360" s="14">
        <v>48018.61</v>
      </c>
      <c r="N360" t="s">
        <v>85</v>
      </c>
    </row>
    <row r="361" spans="1:14">
      <c r="A361">
        <v>121003583</v>
      </c>
      <c r="B361">
        <v>202112</v>
      </c>
      <c r="C361">
        <v>4066</v>
      </c>
      <c r="D361" t="s">
        <v>132</v>
      </c>
      <c r="E361" t="s">
        <v>67</v>
      </c>
      <c r="F361">
        <v>8105262631</v>
      </c>
      <c r="G361" t="s">
        <v>66</v>
      </c>
      <c r="H361" t="s">
        <v>144</v>
      </c>
      <c r="I361" t="s">
        <v>90</v>
      </c>
      <c r="J361" t="s">
        <v>203</v>
      </c>
      <c r="K361" s="14">
        <v>48018.61</v>
      </c>
      <c r="N361" t="s">
        <v>85</v>
      </c>
    </row>
    <row r="362" spans="1:14">
      <c r="A362">
        <v>121003583</v>
      </c>
      <c r="B362">
        <v>202112</v>
      </c>
      <c r="C362">
        <v>4066</v>
      </c>
      <c r="D362" t="s">
        <v>132</v>
      </c>
      <c r="E362" t="s">
        <v>67</v>
      </c>
      <c r="F362">
        <v>8105262631</v>
      </c>
      <c r="G362" t="s">
        <v>66</v>
      </c>
      <c r="H362" t="s">
        <v>144</v>
      </c>
      <c r="I362" t="s">
        <v>90</v>
      </c>
      <c r="J362" t="s">
        <v>204</v>
      </c>
      <c r="K362" s="14">
        <v>48018.61</v>
      </c>
      <c r="N362" t="s">
        <v>85</v>
      </c>
    </row>
    <row r="363" spans="1:14">
      <c r="A363">
        <v>121003583</v>
      </c>
      <c r="B363">
        <v>202112</v>
      </c>
      <c r="C363">
        <v>4066</v>
      </c>
      <c r="D363" t="s">
        <v>132</v>
      </c>
      <c r="E363" t="s">
        <v>67</v>
      </c>
      <c r="F363">
        <v>8105262631</v>
      </c>
      <c r="G363" t="s">
        <v>66</v>
      </c>
      <c r="H363" t="s">
        <v>144</v>
      </c>
      <c r="I363" t="s">
        <v>90</v>
      </c>
      <c r="J363" t="s">
        <v>205</v>
      </c>
      <c r="K363" s="14">
        <v>17149.509999999998</v>
      </c>
      <c r="N363" t="s">
        <v>85</v>
      </c>
    </row>
    <row r="364" spans="1:14">
      <c r="A364">
        <v>121003583</v>
      </c>
      <c r="B364">
        <v>202112</v>
      </c>
      <c r="C364">
        <v>4066</v>
      </c>
      <c r="D364" t="s">
        <v>132</v>
      </c>
      <c r="E364" t="s">
        <v>67</v>
      </c>
      <c r="F364">
        <v>8105262631</v>
      </c>
      <c r="G364" t="s">
        <v>66</v>
      </c>
      <c r="H364" t="s">
        <v>144</v>
      </c>
      <c r="I364" t="s">
        <v>90</v>
      </c>
      <c r="J364" t="s">
        <v>206</v>
      </c>
      <c r="K364" s="14">
        <v>30869.1</v>
      </c>
      <c r="N364" t="s">
        <v>85</v>
      </c>
    </row>
    <row r="365" spans="1:14">
      <c r="A365">
        <v>121003583</v>
      </c>
      <c r="B365">
        <v>202112</v>
      </c>
      <c r="C365">
        <v>4066</v>
      </c>
      <c r="D365" t="s">
        <v>132</v>
      </c>
      <c r="E365" t="s">
        <v>67</v>
      </c>
      <c r="F365">
        <v>8105262631</v>
      </c>
      <c r="G365" t="s">
        <v>66</v>
      </c>
      <c r="H365" t="s">
        <v>144</v>
      </c>
      <c r="I365" t="s">
        <v>90</v>
      </c>
      <c r="J365" t="s">
        <v>207</v>
      </c>
      <c r="K365" s="14">
        <v>30869.1</v>
      </c>
      <c r="N365" t="s">
        <v>85</v>
      </c>
    </row>
    <row r="366" spans="1:14">
      <c r="A366">
        <v>121003583</v>
      </c>
      <c r="B366">
        <v>202112</v>
      </c>
      <c r="C366">
        <v>4066</v>
      </c>
      <c r="D366" t="s">
        <v>132</v>
      </c>
      <c r="E366" t="s">
        <v>67</v>
      </c>
      <c r="F366">
        <v>8105262631</v>
      </c>
      <c r="G366" t="s">
        <v>66</v>
      </c>
      <c r="H366" t="s">
        <v>144</v>
      </c>
      <c r="I366" t="s">
        <v>90</v>
      </c>
      <c r="J366" t="s">
        <v>208</v>
      </c>
      <c r="K366" s="14">
        <v>17149.509999999998</v>
      </c>
      <c r="N366" t="s">
        <v>85</v>
      </c>
    </row>
    <row r="367" spans="1:14">
      <c r="A367">
        <v>622102756</v>
      </c>
      <c r="B367">
        <v>202112</v>
      </c>
      <c r="C367">
        <v>4066</v>
      </c>
      <c r="D367" t="s">
        <v>132</v>
      </c>
      <c r="E367" t="s">
        <v>129</v>
      </c>
      <c r="F367">
        <v>8105262631</v>
      </c>
      <c r="G367" t="s">
        <v>66</v>
      </c>
      <c r="H367" t="s">
        <v>144</v>
      </c>
      <c r="I367" t="s">
        <v>90</v>
      </c>
      <c r="J367" t="s">
        <v>68</v>
      </c>
      <c r="K367" s="14">
        <v>240093.05</v>
      </c>
      <c r="N367" t="s">
        <v>85</v>
      </c>
    </row>
    <row r="368" spans="1:14">
      <c r="A368">
        <v>622102756</v>
      </c>
      <c r="B368">
        <v>202112</v>
      </c>
      <c r="C368">
        <v>4066</v>
      </c>
      <c r="D368" t="s">
        <v>132</v>
      </c>
      <c r="E368" t="s">
        <v>128</v>
      </c>
      <c r="F368">
        <v>8105262631</v>
      </c>
      <c r="G368" t="s">
        <v>66</v>
      </c>
      <c r="H368" t="s">
        <v>144</v>
      </c>
      <c r="I368" t="s">
        <v>90</v>
      </c>
      <c r="J368" t="s">
        <v>68</v>
      </c>
      <c r="K368" s="14">
        <v>-218484.68</v>
      </c>
      <c r="N368" t="s">
        <v>85</v>
      </c>
    </row>
    <row r="369" spans="1:14">
      <c r="A369">
        <v>622102756</v>
      </c>
      <c r="B369">
        <v>202112</v>
      </c>
      <c r="C369">
        <v>4066</v>
      </c>
      <c r="D369" t="s">
        <v>132</v>
      </c>
      <c r="E369" t="s">
        <v>126</v>
      </c>
      <c r="F369">
        <v>8105262631</v>
      </c>
      <c r="G369" t="s">
        <v>66</v>
      </c>
      <c r="H369" t="s">
        <v>144</v>
      </c>
      <c r="I369" t="s">
        <v>90</v>
      </c>
      <c r="J369" t="s">
        <v>127</v>
      </c>
      <c r="K369" s="14">
        <v>21608.37</v>
      </c>
      <c r="N369" t="s">
        <v>85</v>
      </c>
    </row>
    <row r="370" spans="1:14">
      <c r="A370">
        <v>622102756</v>
      </c>
      <c r="B370">
        <v>202112</v>
      </c>
      <c r="C370">
        <v>4066</v>
      </c>
      <c r="D370" t="s">
        <v>132</v>
      </c>
      <c r="E370" t="s">
        <v>128</v>
      </c>
      <c r="F370">
        <v>8105262631</v>
      </c>
      <c r="G370" t="s">
        <v>66</v>
      </c>
      <c r="H370" t="s">
        <v>144</v>
      </c>
      <c r="I370" t="s">
        <v>90</v>
      </c>
      <c r="J370" t="s">
        <v>127</v>
      </c>
      <c r="K370" s="14">
        <v>218484.68</v>
      </c>
      <c r="N370" t="s">
        <v>85</v>
      </c>
    </row>
    <row r="371" spans="1:14">
      <c r="A371">
        <v>622102756</v>
      </c>
      <c r="B371">
        <v>202112</v>
      </c>
      <c r="C371">
        <v>4066</v>
      </c>
      <c r="D371" t="s">
        <v>132</v>
      </c>
      <c r="E371" t="s">
        <v>126</v>
      </c>
      <c r="F371">
        <v>8105262631</v>
      </c>
      <c r="G371" t="s">
        <v>66</v>
      </c>
      <c r="H371" t="s">
        <v>144</v>
      </c>
      <c r="I371" t="s">
        <v>90</v>
      </c>
      <c r="J371" t="s">
        <v>68</v>
      </c>
      <c r="K371" s="14">
        <v>-21608.37</v>
      </c>
      <c r="N371" t="s">
        <v>85</v>
      </c>
    </row>
    <row r="372" spans="1:14">
      <c r="A372">
        <v>622102756</v>
      </c>
      <c r="B372">
        <v>202112</v>
      </c>
      <c r="C372">
        <v>4066</v>
      </c>
      <c r="D372" t="s">
        <v>132</v>
      </c>
      <c r="E372" t="s">
        <v>129</v>
      </c>
      <c r="F372">
        <v>8105262631</v>
      </c>
      <c r="G372" t="s">
        <v>66</v>
      </c>
      <c r="H372" t="s">
        <v>144</v>
      </c>
      <c r="I372" t="s">
        <v>90</v>
      </c>
      <c r="J372" t="s">
        <v>127</v>
      </c>
      <c r="K372" s="14">
        <v>-240093.05</v>
      </c>
      <c r="N372" t="s">
        <v>85</v>
      </c>
    </row>
    <row r="373" spans="1:14">
      <c r="A373">
        <v>622102755</v>
      </c>
      <c r="B373">
        <v>202112</v>
      </c>
      <c r="C373">
        <v>4066</v>
      </c>
      <c r="D373" t="s">
        <v>132</v>
      </c>
      <c r="E373" t="s">
        <v>129</v>
      </c>
      <c r="F373">
        <v>8105262631</v>
      </c>
      <c r="G373" t="s">
        <v>66</v>
      </c>
      <c r="H373" t="s">
        <v>144</v>
      </c>
      <c r="I373" t="s">
        <v>90</v>
      </c>
      <c r="J373" t="s">
        <v>127</v>
      </c>
      <c r="K373" s="14">
        <v>-240093.05</v>
      </c>
      <c r="N373" t="s">
        <v>85</v>
      </c>
    </row>
    <row r="374" spans="1:14">
      <c r="A374">
        <v>622102755</v>
      </c>
      <c r="B374">
        <v>202112</v>
      </c>
      <c r="C374">
        <v>4066</v>
      </c>
      <c r="D374" t="s">
        <v>132</v>
      </c>
      <c r="E374" t="s">
        <v>126</v>
      </c>
      <c r="F374">
        <v>8105262631</v>
      </c>
      <c r="G374" t="s">
        <v>66</v>
      </c>
      <c r="H374" t="s">
        <v>144</v>
      </c>
      <c r="I374" t="s">
        <v>90</v>
      </c>
      <c r="J374" t="s">
        <v>127</v>
      </c>
      <c r="K374" s="14">
        <v>21608.37</v>
      </c>
      <c r="N374" t="s">
        <v>85</v>
      </c>
    </row>
    <row r="375" spans="1:14">
      <c r="A375">
        <v>622102755</v>
      </c>
      <c r="B375">
        <v>202112</v>
      </c>
      <c r="C375">
        <v>4066</v>
      </c>
      <c r="D375" t="s">
        <v>132</v>
      </c>
      <c r="E375" t="s">
        <v>128</v>
      </c>
      <c r="F375">
        <v>8105262631</v>
      </c>
      <c r="G375" t="s">
        <v>66</v>
      </c>
      <c r="H375" t="s">
        <v>144</v>
      </c>
      <c r="I375" t="s">
        <v>90</v>
      </c>
      <c r="J375" t="s">
        <v>127</v>
      </c>
      <c r="K375" s="14">
        <v>218484.68</v>
      </c>
      <c r="N375" t="s">
        <v>85</v>
      </c>
    </row>
    <row r="376" spans="1:14">
      <c r="A376">
        <v>622101368</v>
      </c>
      <c r="B376">
        <v>202106</v>
      </c>
      <c r="C376">
        <v>4067</v>
      </c>
      <c r="D376" t="s">
        <v>209</v>
      </c>
      <c r="E376" t="s">
        <v>128</v>
      </c>
      <c r="F376">
        <v>6909040393</v>
      </c>
      <c r="G376" t="s">
        <v>181</v>
      </c>
      <c r="H376" t="s">
        <v>144</v>
      </c>
      <c r="I376" t="s">
        <v>90</v>
      </c>
      <c r="J376" t="s">
        <v>127</v>
      </c>
      <c r="K376" s="14">
        <v>-36781.199999999997</v>
      </c>
      <c r="N376" t="s">
        <v>85</v>
      </c>
    </row>
    <row r="377" spans="1:14">
      <c r="A377">
        <v>622101368</v>
      </c>
      <c r="B377">
        <v>202106</v>
      </c>
      <c r="C377">
        <v>4067</v>
      </c>
      <c r="D377" t="s">
        <v>209</v>
      </c>
      <c r="E377" t="s">
        <v>128</v>
      </c>
      <c r="F377">
        <v>8105262631</v>
      </c>
      <c r="G377" t="s">
        <v>66</v>
      </c>
      <c r="H377" t="s">
        <v>144</v>
      </c>
      <c r="I377" t="s">
        <v>90</v>
      </c>
      <c r="J377" t="s">
        <v>127</v>
      </c>
      <c r="K377" s="14">
        <v>-177519.88</v>
      </c>
      <c r="N377" t="s">
        <v>85</v>
      </c>
    </row>
    <row r="378" spans="1:14">
      <c r="A378">
        <v>622101368</v>
      </c>
      <c r="B378">
        <v>202106</v>
      </c>
      <c r="C378">
        <v>4067</v>
      </c>
      <c r="D378" t="s">
        <v>209</v>
      </c>
      <c r="E378" t="s">
        <v>126</v>
      </c>
      <c r="F378">
        <v>8105262631</v>
      </c>
      <c r="G378" t="s">
        <v>66</v>
      </c>
      <c r="H378" t="s">
        <v>144</v>
      </c>
      <c r="I378" t="s">
        <v>90</v>
      </c>
      <c r="J378" t="s">
        <v>127</v>
      </c>
      <c r="K378" s="14">
        <v>-17556.91</v>
      </c>
      <c r="N378" t="s">
        <v>85</v>
      </c>
    </row>
    <row r="379" spans="1:14">
      <c r="A379">
        <v>622101368</v>
      </c>
      <c r="B379">
        <v>202106</v>
      </c>
      <c r="C379">
        <v>4067</v>
      </c>
      <c r="D379" t="s">
        <v>209</v>
      </c>
      <c r="E379" t="s">
        <v>126</v>
      </c>
      <c r="F379">
        <v>6909040393</v>
      </c>
      <c r="G379" t="s">
        <v>181</v>
      </c>
      <c r="H379" t="s">
        <v>144</v>
      </c>
      <c r="I379" t="s">
        <v>90</v>
      </c>
      <c r="J379" t="s">
        <v>127</v>
      </c>
      <c r="K379" s="14">
        <v>-3637.7</v>
      </c>
      <c r="N379" t="s">
        <v>85</v>
      </c>
    </row>
    <row r="380" spans="1:14">
      <c r="A380">
        <v>622101368</v>
      </c>
      <c r="B380">
        <v>202106</v>
      </c>
      <c r="C380">
        <v>4067</v>
      </c>
      <c r="D380" t="s">
        <v>209</v>
      </c>
      <c r="E380" t="s">
        <v>129</v>
      </c>
      <c r="F380">
        <v>8105262631</v>
      </c>
      <c r="G380" t="s">
        <v>66</v>
      </c>
      <c r="H380" t="s">
        <v>144</v>
      </c>
      <c r="I380" t="s">
        <v>90</v>
      </c>
      <c r="J380" t="s">
        <v>127</v>
      </c>
      <c r="K380" s="14">
        <v>195076.79</v>
      </c>
      <c r="N380" t="s">
        <v>85</v>
      </c>
    </row>
    <row r="381" spans="1:14">
      <c r="A381">
        <v>622101368</v>
      </c>
      <c r="B381">
        <v>202106</v>
      </c>
      <c r="C381">
        <v>4067</v>
      </c>
      <c r="D381" t="s">
        <v>209</v>
      </c>
      <c r="E381" t="s">
        <v>129</v>
      </c>
      <c r="F381">
        <v>6909040393</v>
      </c>
      <c r="G381" t="s">
        <v>181</v>
      </c>
      <c r="H381" t="s">
        <v>144</v>
      </c>
      <c r="I381" t="s">
        <v>90</v>
      </c>
      <c r="J381" t="s">
        <v>127</v>
      </c>
      <c r="K381" s="14">
        <v>40418.9</v>
      </c>
      <c r="N381" t="s">
        <v>85</v>
      </c>
    </row>
    <row r="382" spans="1:14">
      <c r="A382">
        <v>121001575</v>
      </c>
      <c r="B382">
        <v>202106</v>
      </c>
      <c r="C382">
        <v>4067</v>
      </c>
      <c r="D382" t="s">
        <v>209</v>
      </c>
      <c r="E382" t="s">
        <v>67</v>
      </c>
      <c r="F382">
        <v>8105262631</v>
      </c>
      <c r="G382" t="s">
        <v>66</v>
      </c>
      <c r="H382" t="s">
        <v>144</v>
      </c>
      <c r="I382" t="s">
        <v>90</v>
      </c>
      <c r="J382" t="s">
        <v>210</v>
      </c>
      <c r="K382" s="14">
        <v>-27740.47</v>
      </c>
      <c r="N382" t="s">
        <v>85</v>
      </c>
    </row>
    <row r="383" spans="1:14">
      <c r="A383">
        <v>121001575</v>
      </c>
      <c r="B383">
        <v>202106</v>
      </c>
      <c r="C383">
        <v>4067</v>
      </c>
      <c r="D383" t="s">
        <v>209</v>
      </c>
      <c r="E383" t="s">
        <v>67</v>
      </c>
      <c r="F383">
        <v>8105262631</v>
      </c>
      <c r="G383" t="s">
        <v>66</v>
      </c>
      <c r="H383" t="s">
        <v>144</v>
      </c>
      <c r="I383" t="s">
        <v>90</v>
      </c>
      <c r="J383" t="s">
        <v>211</v>
      </c>
      <c r="K383" s="14">
        <v>-27740.47</v>
      </c>
      <c r="N383" t="s">
        <v>85</v>
      </c>
    </row>
    <row r="384" spans="1:14">
      <c r="A384">
        <v>121001575</v>
      </c>
      <c r="B384">
        <v>202106</v>
      </c>
      <c r="C384">
        <v>4067</v>
      </c>
      <c r="D384" t="s">
        <v>209</v>
      </c>
      <c r="E384" t="s">
        <v>67</v>
      </c>
      <c r="F384">
        <v>8105262631</v>
      </c>
      <c r="G384" t="s">
        <v>66</v>
      </c>
      <c r="H384" t="s">
        <v>144</v>
      </c>
      <c r="I384" t="s">
        <v>90</v>
      </c>
      <c r="J384" t="s">
        <v>212</v>
      </c>
      <c r="K384" s="14">
        <v>-27740.47</v>
      </c>
      <c r="N384" t="s">
        <v>85</v>
      </c>
    </row>
    <row r="385" spans="1:14">
      <c r="A385">
        <v>121001575</v>
      </c>
      <c r="B385">
        <v>202106</v>
      </c>
      <c r="C385">
        <v>4067</v>
      </c>
      <c r="D385" t="s">
        <v>209</v>
      </c>
      <c r="E385" t="s">
        <v>67</v>
      </c>
      <c r="F385">
        <v>8105262631</v>
      </c>
      <c r="G385" t="s">
        <v>66</v>
      </c>
      <c r="H385" t="s">
        <v>144</v>
      </c>
      <c r="I385" t="s">
        <v>90</v>
      </c>
      <c r="J385" t="s">
        <v>213</v>
      </c>
      <c r="K385" s="14">
        <v>-27740.47</v>
      </c>
      <c r="N385" t="s">
        <v>85</v>
      </c>
    </row>
    <row r="386" spans="1:14">
      <c r="A386">
        <v>121001575</v>
      </c>
      <c r="B386">
        <v>202106</v>
      </c>
      <c r="C386">
        <v>4067</v>
      </c>
      <c r="D386" t="s">
        <v>209</v>
      </c>
      <c r="E386" t="s">
        <v>67</v>
      </c>
      <c r="F386">
        <v>8105262631</v>
      </c>
      <c r="G386" t="s">
        <v>66</v>
      </c>
      <c r="H386" t="s">
        <v>144</v>
      </c>
      <c r="I386" t="s">
        <v>90</v>
      </c>
      <c r="J386" t="s">
        <v>214</v>
      </c>
      <c r="K386" s="14">
        <v>-27740.47</v>
      </c>
      <c r="N386" t="s">
        <v>85</v>
      </c>
    </row>
    <row r="387" spans="1:14">
      <c r="A387">
        <v>121001575</v>
      </c>
      <c r="B387">
        <v>202106</v>
      </c>
      <c r="C387">
        <v>4067</v>
      </c>
      <c r="D387" t="s">
        <v>209</v>
      </c>
      <c r="E387" t="s">
        <v>67</v>
      </c>
      <c r="F387">
        <v>8105262631</v>
      </c>
      <c r="G387" t="s">
        <v>66</v>
      </c>
      <c r="H387" t="s">
        <v>144</v>
      </c>
      <c r="I387" t="s">
        <v>90</v>
      </c>
      <c r="J387" t="s">
        <v>215</v>
      </c>
      <c r="K387" s="14">
        <v>-56374.44</v>
      </c>
      <c r="N387" t="s">
        <v>85</v>
      </c>
    </row>
    <row r="388" spans="1:14">
      <c r="A388">
        <v>121001573</v>
      </c>
      <c r="B388">
        <v>202106</v>
      </c>
      <c r="C388">
        <v>4067</v>
      </c>
      <c r="D388" t="s">
        <v>209</v>
      </c>
      <c r="E388" t="s">
        <v>67</v>
      </c>
      <c r="F388">
        <v>6909040393</v>
      </c>
      <c r="G388" t="s">
        <v>181</v>
      </c>
      <c r="H388" t="s">
        <v>144</v>
      </c>
      <c r="I388" t="s">
        <v>90</v>
      </c>
      <c r="J388" t="s">
        <v>216</v>
      </c>
      <c r="K388" s="14">
        <v>-40418.9</v>
      </c>
      <c r="N388" t="s">
        <v>85</v>
      </c>
    </row>
    <row r="389" spans="1:14">
      <c r="A389">
        <v>121003583</v>
      </c>
      <c r="B389">
        <v>202112</v>
      </c>
      <c r="C389">
        <v>4067</v>
      </c>
      <c r="D389" t="s">
        <v>209</v>
      </c>
      <c r="E389" t="s">
        <v>4</v>
      </c>
      <c r="F389">
        <v>8105262631</v>
      </c>
      <c r="G389" t="s">
        <v>66</v>
      </c>
      <c r="H389" t="s">
        <v>144</v>
      </c>
      <c r="I389" t="s">
        <v>90</v>
      </c>
      <c r="J389" t="s">
        <v>208</v>
      </c>
      <c r="K389" s="14">
        <v>-17149.509999999998</v>
      </c>
      <c r="N389" t="s">
        <v>85</v>
      </c>
    </row>
    <row r="390" spans="1:14">
      <c r="A390">
        <v>121003583</v>
      </c>
      <c r="B390">
        <v>202112</v>
      </c>
      <c r="C390">
        <v>4067</v>
      </c>
      <c r="D390" t="s">
        <v>209</v>
      </c>
      <c r="E390" t="s">
        <v>4</v>
      </c>
      <c r="F390">
        <v>8105262631</v>
      </c>
      <c r="G390" t="s">
        <v>66</v>
      </c>
      <c r="H390" t="s">
        <v>144</v>
      </c>
      <c r="I390" t="s">
        <v>90</v>
      </c>
      <c r="J390" t="s">
        <v>203</v>
      </c>
      <c r="K390" s="14">
        <v>-48018.61</v>
      </c>
      <c r="N390" t="s">
        <v>85</v>
      </c>
    </row>
    <row r="391" spans="1:14">
      <c r="A391">
        <v>121003583</v>
      </c>
      <c r="B391">
        <v>202112</v>
      </c>
      <c r="C391">
        <v>4067</v>
      </c>
      <c r="D391" t="s">
        <v>209</v>
      </c>
      <c r="E391" t="s">
        <v>4</v>
      </c>
      <c r="F391">
        <v>8105262631</v>
      </c>
      <c r="G391" t="s">
        <v>66</v>
      </c>
      <c r="H391" t="s">
        <v>144</v>
      </c>
      <c r="I391" t="s">
        <v>90</v>
      </c>
      <c r="J391" t="s">
        <v>204</v>
      </c>
      <c r="K391" s="14">
        <v>-48018.61</v>
      </c>
      <c r="N391" t="s">
        <v>85</v>
      </c>
    </row>
    <row r="392" spans="1:14">
      <c r="A392">
        <v>121003583</v>
      </c>
      <c r="B392">
        <v>202112</v>
      </c>
      <c r="C392">
        <v>4067</v>
      </c>
      <c r="D392" t="s">
        <v>209</v>
      </c>
      <c r="E392" t="s">
        <v>4</v>
      </c>
      <c r="F392">
        <v>8105262631</v>
      </c>
      <c r="G392" t="s">
        <v>66</v>
      </c>
      <c r="H392" t="s">
        <v>144</v>
      </c>
      <c r="I392" t="s">
        <v>90</v>
      </c>
      <c r="J392" t="s">
        <v>205</v>
      </c>
      <c r="K392" s="14">
        <v>-17149.509999999998</v>
      </c>
      <c r="N392" t="s">
        <v>85</v>
      </c>
    </row>
    <row r="393" spans="1:14">
      <c r="A393">
        <v>121003583</v>
      </c>
      <c r="B393">
        <v>202112</v>
      </c>
      <c r="C393">
        <v>4067</v>
      </c>
      <c r="D393" t="s">
        <v>209</v>
      </c>
      <c r="E393" t="s">
        <v>4</v>
      </c>
      <c r="F393">
        <v>8105262631</v>
      </c>
      <c r="G393" t="s">
        <v>66</v>
      </c>
      <c r="H393" t="s">
        <v>144</v>
      </c>
      <c r="I393" t="s">
        <v>90</v>
      </c>
      <c r="J393" t="s">
        <v>206</v>
      </c>
      <c r="K393" s="14">
        <v>-30869.1</v>
      </c>
      <c r="N393" t="s">
        <v>85</v>
      </c>
    </row>
    <row r="394" spans="1:14">
      <c r="A394">
        <v>121003583</v>
      </c>
      <c r="B394">
        <v>202112</v>
      </c>
      <c r="C394">
        <v>4067</v>
      </c>
      <c r="D394" t="s">
        <v>209</v>
      </c>
      <c r="E394" t="s">
        <v>4</v>
      </c>
      <c r="F394">
        <v>8105262631</v>
      </c>
      <c r="G394" t="s">
        <v>66</v>
      </c>
      <c r="H394" t="s">
        <v>144</v>
      </c>
      <c r="I394" t="s">
        <v>90</v>
      </c>
      <c r="J394" t="s">
        <v>207</v>
      </c>
      <c r="K394" s="14">
        <v>-30869.1</v>
      </c>
      <c r="N394" t="s">
        <v>85</v>
      </c>
    </row>
    <row r="395" spans="1:14">
      <c r="A395">
        <v>121003583</v>
      </c>
      <c r="B395">
        <v>202112</v>
      </c>
      <c r="C395">
        <v>4067</v>
      </c>
      <c r="D395" t="s">
        <v>209</v>
      </c>
      <c r="E395" t="s">
        <v>4</v>
      </c>
      <c r="F395">
        <v>8105262631</v>
      </c>
      <c r="G395" t="s">
        <v>66</v>
      </c>
      <c r="H395" t="s">
        <v>144</v>
      </c>
      <c r="I395" t="s">
        <v>90</v>
      </c>
      <c r="J395" t="s">
        <v>202</v>
      </c>
      <c r="K395" s="14">
        <v>-48018.61</v>
      </c>
      <c r="N395" t="s">
        <v>85</v>
      </c>
    </row>
    <row r="396" spans="1:14">
      <c r="A396">
        <v>622100404</v>
      </c>
      <c r="B396">
        <v>202102</v>
      </c>
      <c r="C396">
        <v>4071</v>
      </c>
      <c r="D396" t="s">
        <v>35</v>
      </c>
      <c r="E396" t="s">
        <v>126</v>
      </c>
      <c r="F396">
        <v>5605240059</v>
      </c>
      <c r="G396" t="s">
        <v>125</v>
      </c>
      <c r="H396" t="s">
        <v>144</v>
      </c>
      <c r="I396" t="s">
        <v>90</v>
      </c>
      <c r="J396" t="s">
        <v>127</v>
      </c>
      <c r="K396" s="14">
        <v>125.85</v>
      </c>
      <c r="N396" t="s">
        <v>85</v>
      </c>
    </row>
    <row r="397" spans="1:14">
      <c r="A397">
        <v>622100404</v>
      </c>
      <c r="B397">
        <v>202102</v>
      </c>
      <c r="C397">
        <v>4071</v>
      </c>
      <c r="D397" t="s">
        <v>35</v>
      </c>
      <c r="E397" t="s">
        <v>126</v>
      </c>
      <c r="F397">
        <v>5703072305</v>
      </c>
      <c r="G397" t="s">
        <v>124</v>
      </c>
      <c r="H397" t="s">
        <v>144</v>
      </c>
      <c r="I397" t="s">
        <v>90</v>
      </c>
      <c r="J397" t="s">
        <v>127</v>
      </c>
      <c r="K397" s="14">
        <v>757.67</v>
      </c>
      <c r="N397" t="s">
        <v>85</v>
      </c>
    </row>
    <row r="398" spans="1:14">
      <c r="A398">
        <v>622100404</v>
      </c>
      <c r="B398">
        <v>202102</v>
      </c>
      <c r="C398">
        <v>4071</v>
      </c>
      <c r="D398" t="s">
        <v>35</v>
      </c>
      <c r="E398" t="s">
        <v>129</v>
      </c>
      <c r="F398">
        <v>5605240059</v>
      </c>
      <c r="G398" t="s">
        <v>125</v>
      </c>
      <c r="H398" t="s">
        <v>144</v>
      </c>
      <c r="I398" t="s">
        <v>90</v>
      </c>
      <c r="J398" t="s">
        <v>127</v>
      </c>
      <c r="K398" s="14">
        <v>-1398.33</v>
      </c>
      <c r="N398" t="s">
        <v>85</v>
      </c>
    </row>
    <row r="399" spans="1:14">
      <c r="A399">
        <v>622100404</v>
      </c>
      <c r="B399">
        <v>202102</v>
      </c>
      <c r="C399">
        <v>4071</v>
      </c>
      <c r="D399" t="s">
        <v>35</v>
      </c>
      <c r="E399" t="s">
        <v>128</v>
      </c>
      <c r="F399">
        <v>5605240059</v>
      </c>
      <c r="G399" t="s">
        <v>125</v>
      </c>
      <c r="H399" t="s">
        <v>144</v>
      </c>
      <c r="I399" t="s">
        <v>90</v>
      </c>
      <c r="J399" t="s">
        <v>127</v>
      </c>
      <c r="K399" s="14">
        <v>1272.48</v>
      </c>
      <c r="N399" t="s">
        <v>85</v>
      </c>
    </row>
    <row r="400" spans="1:14">
      <c r="A400">
        <v>622100404</v>
      </c>
      <c r="B400">
        <v>202102</v>
      </c>
      <c r="C400">
        <v>4071</v>
      </c>
      <c r="D400" t="s">
        <v>35</v>
      </c>
      <c r="E400" t="s">
        <v>128</v>
      </c>
      <c r="F400">
        <v>5703072305</v>
      </c>
      <c r="G400" t="s">
        <v>124</v>
      </c>
      <c r="H400" t="s">
        <v>144</v>
      </c>
      <c r="I400" t="s">
        <v>90</v>
      </c>
      <c r="J400" t="s">
        <v>127</v>
      </c>
      <c r="K400" s="14">
        <v>7660.85</v>
      </c>
      <c r="N400" t="s">
        <v>85</v>
      </c>
    </row>
    <row r="401" spans="1:14">
      <c r="A401">
        <v>622100404</v>
      </c>
      <c r="B401">
        <v>202102</v>
      </c>
      <c r="C401">
        <v>4071</v>
      </c>
      <c r="D401" t="s">
        <v>35</v>
      </c>
      <c r="E401" t="s">
        <v>129</v>
      </c>
      <c r="F401">
        <v>5703072305</v>
      </c>
      <c r="G401" t="s">
        <v>124</v>
      </c>
      <c r="H401" t="s">
        <v>144</v>
      </c>
      <c r="I401" t="s">
        <v>90</v>
      </c>
      <c r="J401" t="s">
        <v>127</v>
      </c>
      <c r="K401" s="14">
        <v>-8418.52</v>
      </c>
      <c r="N401" t="s">
        <v>85</v>
      </c>
    </row>
    <row r="402" spans="1:14">
      <c r="A402">
        <v>612100002</v>
      </c>
      <c r="B402">
        <v>202102</v>
      </c>
      <c r="C402">
        <v>4071</v>
      </c>
      <c r="D402" t="s">
        <v>35</v>
      </c>
      <c r="E402" t="s">
        <v>67</v>
      </c>
      <c r="F402">
        <v>5605240059</v>
      </c>
      <c r="G402" t="s">
        <v>125</v>
      </c>
      <c r="H402" t="s">
        <v>144</v>
      </c>
      <c r="I402" t="s">
        <v>90</v>
      </c>
      <c r="J402" t="s">
        <v>69</v>
      </c>
      <c r="K402" s="14">
        <v>1398.33</v>
      </c>
      <c r="L402">
        <v>0</v>
      </c>
      <c r="M402" t="s">
        <v>57</v>
      </c>
      <c r="N402" t="s">
        <v>85</v>
      </c>
    </row>
    <row r="403" spans="1:14">
      <c r="A403">
        <v>612100002</v>
      </c>
      <c r="B403">
        <v>202102</v>
      </c>
      <c r="C403">
        <v>4071</v>
      </c>
      <c r="D403" t="s">
        <v>35</v>
      </c>
      <c r="E403" t="s">
        <v>67</v>
      </c>
      <c r="F403">
        <v>5703072305</v>
      </c>
      <c r="G403" t="s">
        <v>124</v>
      </c>
      <c r="H403" t="s">
        <v>144</v>
      </c>
      <c r="I403" t="s">
        <v>90</v>
      </c>
      <c r="J403" t="s">
        <v>69</v>
      </c>
      <c r="K403" s="14">
        <v>8418.52</v>
      </c>
      <c r="L403">
        <v>0</v>
      </c>
      <c r="M403" t="s">
        <v>57</v>
      </c>
      <c r="N403" t="s">
        <v>85</v>
      </c>
    </row>
    <row r="404" spans="1:14">
      <c r="A404">
        <v>622100662</v>
      </c>
      <c r="B404">
        <v>202103</v>
      </c>
      <c r="C404">
        <v>4071</v>
      </c>
      <c r="D404" t="s">
        <v>35</v>
      </c>
      <c r="E404" t="s">
        <v>126</v>
      </c>
      <c r="F404">
        <v>5703072305</v>
      </c>
      <c r="G404" t="s">
        <v>124</v>
      </c>
      <c r="H404" t="s">
        <v>144</v>
      </c>
      <c r="I404" t="s">
        <v>90</v>
      </c>
      <c r="J404" t="s">
        <v>127</v>
      </c>
      <c r="K404" s="14">
        <v>400.77</v>
      </c>
      <c r="N404" t="s">
        <v>85</v>
      </c>
    </row>
    <row r="405" spans="1:14">
      <c r="A405">
        <v>622100662</v>
      </c>
      <c r="B405">
        <v>202103</v>
      </c>
      <c r="C405">
        <v>4071</v>
      </c>
      <c r="D405" t="s">
        <v>35</v>
      </c>
      <c r="E405" t="s">
        <v>128</v>
      </c>
      <c r="F405">
        <v>5703072305</v>
      </c>
      <c r="G405" t="s">
        <v>124</v>
      </c>
      <c r="H405" t="s">
        <v>144</v>
      </c>
      <c r="I405" t="s">
        <v>90</v>
      </c>
      <c r="J405" t="s">
        <v>127</v>
      </c>
      <c r="K405" s="14">
        <v>4052.24</v>
      </c>
      <c r="N405" t="s">
        <v>85</v>
      </c>
    </row>
    <row r="406" spans="1:14">
      <c r="A406">
        <v>622100662</v>
      </c>
      <c r="B406">
        <v>202103</v>
      </c>
      <c r="C406">
        <v>4071</v>
      </c>
      <c r="D406" t="s">
        <v>35</v>
      </c>
      <c r="E406" t="s">
        <v>128</v>
      </c>
      <c r="F406">
        <v>6909040393</v>
      </c>
      <c r="G406" t="s">
        <v>181</v>
      </c>
      <c r="H406" t="s">
        <v>144</v>
      </c>
      <c r="I406" t="s">
        <v>90</v>
      </c>
      <c r="J406" t="s">
        <v>127</v>
      </c>
      <c r="K406" s="14">
        <v>3587.45</v>
      </c>
      <c r="N406" t="s">
        <v>85</v>
      </c>
    </row>
    <row r="407" spans="1:14">
      <c r="A407">
        <v>622100662</v>
      </c>
      <c r="B407">
        <v>202103</v>
      </c>
      <c r="C407">
        <v>4071</v>
      </c>
      <c r="D407" t="s">
        <v>35</v>
      </c>
      <c r="E407" t="s">
        <v>129</v>
      </c>
      <c r="F407">
        <v>5605240059</v>
      </c>
      <c r="G407" t="s">
        <v>125</v>
      </c>
      <c r="H407" t="s">
        <v>144</v>
      </c>
      <c r="I407" t="s">
        <v>90</v>
      </c>
      <c r="J407" t="s">
        <v>127</v>
      </c>
      <c r="K407" s="14">
        <v>-3177.86</v>
      </c>
      <c r="N407" t="s">
        <v>85</v>
      </c>
    </row>
    <row r="408" spans="1:14">
      <c r="A408">
        <v>622100662</v>
      </c>
      <c r="B408">
        <v>202103</v>
      </c>
      <c r="C408">
        <v>4071</v>
      </c>
      <c r="D408" t="s">
        <v>35</v>
      </c>
      <c r="E408" t="s">
        <v>129</v>
      </c>
      <c r="F408">
        <v>5703072305</v>
      </c>
      <c r="G408" t="s">
        <v>124</v>
      </c>
      <c r="H408" t="s">
        <v>144</v>
      </c>
      <c r="I408" t="s">
        <v>90</v>
      </c>
      <c r="J408" t="s">
        <v>127</v>
      </c>
      <c r="K408" s="14">
        <v>-4453.01</v>
      </c>
      <c r="N408" t="s">
        <v>85</v>
      </c>
    </row>
    <row r="409" spans="1:14">
      <c r="A409">
        <v>622100662</v>
      </c>
      <c r="B409">
        <v>202103</v>
      </c>
      <c r="C409">
        <v>4071</v>
      </c>
      <c r="D409" t="s">
        <v>35</v>
      </c>
      <c r="E409" t="s">
        <v>128</v>
      </c>
      <c r="F409">
        <v>5605240059</v>
      </c>
      <c r="G409" t="s">
        <v>125</v>
      </c>
      <c r="H409" t="s">
        <v>144</v>
      </c>
      <c r="I409" t="s">
        <v>90</v>
      </c>
      <c r="J409" t="s">
        <v>127</v>
      </c>
      <c r="K409" s="14">
        <v>2891.85</v>
      </c>
      <c r="N409" t="s">
        <v>85</v>
      </c>
    </row>
    <row r="410" spans="1:14">
      <c r="A410">
        <v>622100662</v>
      </c>
      <c r="B410">
        <v>202103</v>
      </c>
      <c r="C410">
        <v>4071</v>
      </c>
      <c r="D410" t="s">
        <v>35</v>
      </c>
      <c r="E410" t="s">
        <v>126</v>
      </c>
      <c r="F410">
        <v>6909040393</v>
      </c>
      <c r="G410" t="s">
        <v>181</v>
      </c>
      <c r="H410" t="s">
        <v>144</v>
      </c>
      <c r="I410" t="s">
        <v>90</v>
      </c>
      <c r="J410" t="s">
        <v>127</v>
      </c>
      <c r="K410" s="14">
        <v>354.8</v>
      </c>
      <c r="N410" t="s">
        <v>85</v>
      </c>
    </row>
    <row r="411" spans="1:14">
      <c r="A411">
        <v>622100662</v>
      </c>
      <c r="B411">
        <v>202103</v>
      </c>
      <c r="C411">
        <v>4071</v>
      </c>
      <c r="D411" t="s">
        <v>35</v>
      </c>
      <c r="E411" t="s">
        <v>129</v>
      </c>
      <c r="F411">
        <v>6909040393</v>
      </c>
      <c r="G411" t="s">
        <v>181</v>
      </c>
      <c r="H411" t="s">
        <v>144</v>
      </c>
      <c r="I411" t="s">
        <v>90</v>
      </c>
      <c r="J411" t="s">
        <v>127</v>
      </c>
      <c r="K411" s="14">
        <v>-3942.25</v>
      </c>
      <c r="N411" t="s">
        <v>85</v>
      </c>
    </row>
    <row r="412" spans="1:14">
      <c r="A412">
        <v>622100662</v>
      </c>
      <c r="B412">
        <v>202103</v>
      </c>
      <c r="C412">
        <v>4071</v>
      </c>
      <c r="D412" t="s">
        <v>35</v>
      </c>
      <c r="E412" t="s">
        <v>126</v>
      </c>
      <c r="F412">
        <v>5605240059</v>
      </c>
      <c r="G412" t="s">
        <v>125</v>
      </c>
      <c r="H412" t="s">
        <v>144</v>
      </c>
      <c r="I412" t="s">
        <v>90</v>
      </c>
      <c r="J412" t="s">
        <v>127</v>
      </c>
      <c r="K412" s="14">
        <v>286.01</v>
      </c>
      <c r="N412" t="s">
        <v>85</v>
      </c>
    </row>
    <row r="413" spans="1:14">
      <c r="A413">
        <v>612100004</v>
      </c>
      <c r="B413">
        <v>202103</v>
      </c>
      <c r="C413">
        <v>4071</v>
      </c>
      <c r="D413" t="s">
        <v>35</v>
      </c>
      <c r="E413" t="s">
        <v>67</v>
      </c>
      <c r="F413">
        <v>6909040393</v>
      </c>
      <c r="G413" t="s">
        <v>181</v>
      </c>
      <c r="H413" t="s">
        <v>144</v>
      </c>
      <c r="I413" t="s">
        <v>90</v>
      </c>
      <c r="J413" t="s">
        <v>69</v>
      </c>
      <c r="K413" s="14">
        <v>3942.25</v>
      </c>
      <c r="L413">
        <v>0</v>
      </c>
      <c r="M413" t="s">
        <v>57</v>
      </c>
      <c r="N413" t="s">
        <v>85</v>
      </c>
    </row>
    <row r="414" spans="1:14">
      <c r="A414">
        <v>612100004</v>
      </c>
      <c r="B414">
        <v>202103</v>
      </c>
      <c r="C414">
        <v>4071</v>
      </c>
      <c r="D414" t="s">
        <v>35</v>
      </c>
      <c r="E414" t="s">
        <v>67</v>
      </c>
      <c r="F414">
        <v>5605240059</v>
      </c>
      <c r="G414" t="s">
        <v>125</v>
      </c>
      <c r="H414" t="s">
        <v>144</v>
      </c>
      <c r="I414" t="s">
        <v>90</v>
      </c>
      <c r="J414" t="s">
        <v>69</v>
      </c>
      <c r="K414" s="14">
        <v>3177.86</v>
      </c>
      <c r="L414">
        <v>0</v>
      </c>
      <c r="M414" t="s">
        <v>57</v>
      </c>
      <c r="N414" t="s">
        <v>85</v>
      </c>
    </row>
    <row r="415" spans="1:14">
      <c r="A415">
        <v>612100004</v>
      </c>
      <c r="B415">
        <v>202103</v>
      </c>
      <c r="C415">
        <v>4071</v>
      </c>
      <c r="D415" t="s">
        <v>35</v>
      </c>
      <c r="E415" t="s">
        <v>67</v>
      </c>
      <c r="F415">
        <v>5703072305</v>
      </c>
      <c r="G415" t="s">
        <v>124</v>
      </c>
      <c r="H415" t="s">
        <v>144</v>
      </c>
      <c r="I415" t="s">
        <v>90</v>
      </c>
      <c r="J415" t="s">
        <v>69</v>
      </c>
      <c r="K415" s="14">
        <v>4453.01</v>
      </c>
      <c r="L415">
        <v>0</v>
      </c>
      <c r="M415" t="s">
        <v>57</v>
      </c>
      <c r="N415" t="s">
        <v>85</v>
      </c>
    </row>
    <row r="416" spans="1:14">
      <c r="A416">
        <v>622100881</v>
      </c>
      <c r="B416">
        <v>202104</v>
      </c>
      <c r="C416">
        <v>4071</v>
      </c>
      <c r="D416" t="s">
        <v>35</v>
      </c>
      <c r="E416" t="s">
        <v>126</v>
      </c>
      <c r="F416">
        <v>5605240059</v>
      </c>
      <c r="G416" t="s">
        <v>125</v>
      </c>
      <c r="H416" t="s">
        <v>144</v>
      </c>
      <c r="I416" t="s">
        <v>90</v>
      </c>
      <c r="J416" t="s">
        <v>127</v>
      </c>
      <c r="K416" s="14">
        <v>286.01</v>
      </c>
      <c r="N416" t="s">
        <v>85</v>
      </c>
    </row>
    <row r="417" spans="1:14">
      <c r="A417">
        <v>622100881</v>
      </c>
      <c r="B417">
        <v>202104</v>
      </c>
      <c r="C417">
        <v>4071</v>
      </c>
      <c r="D417" t="s">
        <v>35</v>
      </c>
      <c r="E417" t="s">
        <v>126</v>
      </c>
      <c r="F417">
        <v>6909040393</v>
      </c>
      <c r="G417" t="s">
        <v>181</v>
      </c>
      <c r="H417" t="s">
        <v>144</v>
      </c>
      <c r="I417" t="s">
        <v>90</v>
      </c>
      <c r="J417" t="s">
        <v>127</v>
      </c>
      <c r="K417" s="14">
        <v>354.8</v>
      </c>
      <c r="N417" t="s">
        <v>85</v>
      </c>
    </row>
    <row r="418" spans="1:14">
      <c r="A418">
        <v>622100881</v>
      </c>
      <c r="B418">
        <v>202104</v>
      </c>
      <c r="C418">
        <v>4071</v>
      </c>
      <c r="D418" t="s">
        <v>35</v>
      </c>
      <c r="E418" t="s">
        <v>128</v>
      </c>
      <c r="F418">
        <v>5703072305</v>
      </c>
      <c r="G418" t="s">
        <v>124</v>
      </c>
      <c r="H418" t="s">
        <v>144</v>
      </c>
      <c r="I418" t="s">
        <v>90</v>
      </c>
      <c r="J418" t="s">
        <v>127</v>
      </c>
      <c r="K418" s="14">
        <v>4052.25</v>
      </c>
      <c r="N418" t="s">
        <v>85</v>
      </c>
    </row>
    <row r="419" spans="1:14">
      <c r="A419">
        <v>622100881</v>
      </c>
      <c r="B419">
        <v>202104</v>
      </c>
      <c r="C419">
        <v>4071</v>
      </c>
      <c r="D419" t="s">
        <v>35</v>
      </c>
      <c r="E419" t="s">
        <v>126</v>
      </c>
      <c r="F419">
        <v>5703072305</v>
      </c>
      <c r="G419" t="s">
        <v>124</v>
      </c>
      <c r="H419" t="s">
        <v>144</v>
      </c>
      <c r="I419" t="s">
        <v>90</v>
      </c>
      <c r="J419" t="s">
        <v>127</v>
      </c>
      <c r="K419" s="14">
        <v>400.77</v>
      </c>
      <c r="N419" t="s">
        <v>85</v>
      </c>
    </row>
    <row r="420" spans="1:14">
      <c r="A420">
        <v>622100881</v>
      </c>
      <c r="B420">
        <v>202104</v>
      </c>
      <c r="C420">
        <v>4071</v>
      </c>
      <c r="D420" t="s">
        <v>35</v>
      </c>
      <c r="E420" t="s">
        <v>129</v>
      </c>
      <c r="F420">
        <v>5605240059</v>
      </c>
      <c r="G420" t="s">
        <v>125</v>
      </c>
      <c r="H420" t="s">
        <v>144</v>
      </c>
      <c r="I420" t="s">
        <v>90</v>
      </c>
      <c r="J420" t="s">
        <v>127</v>
      </c>
      <c r="K420" s="14">
        <v>-3177.86</v>
      </c>
      <c r="N420" t="s">
        <v>85</v>
      </c>
    </row>
    <row r="421" spans="1:14">
      <c r="A421">
        <v>622100881</v>
      </c>
      <c r="B421">
        <v>202104</v>
      </c>
      <c r="C421">
        <v>4071</v>
      </c>
      <c r="D421" t="s">
        <v>35</v>
      </c>
      <c r="E421" t="s">
        <v>128</v>
      </c>
      <c r="F421">
        <v>5605240059</v>
      </c>
      <c r="G421" t="s">
        <v>125</v>
      </c>
      <c r="H421" t="s">
        <v>144</v>
      </c>
      <c r="I421" t="s">
        <v>90</v>
      </c>
      <c r="J421" t="s">
        <v>127</v>
      </c>
      <c r="K421" s="14">
        <v>2891.85</v>
      </c>
      <c r="N421" t="s">
        <v>85</v>
      </c>
    </row>
    <row r="422" spans="1:14">
      <c r="A422">
        <v>622100881</v>
      </c>
      <c r="B422">
        <v>202104</v>
      </c>
      <c r="C422">
        <v>4071</v>
      </c>
      <c r="D422" t="s">
        <v>35</v>
      </c>
      <c r="E422" t="s">
        <v>128</v>
      </c>
      <c r="F422">
        <v>6909040393</v>
      </c>
      <c r="G422" t="s">
        <v>181</v>
      </c>
      <c r="H422" t="s">
        <v>144</v>
      </c>
      <c r="I422" t="s">
        <v>90</v>
      </c>
      <c r="J422" t="s">
        <v>127</v>
      </c>
      <c r="K422" s="14">
        <v>3587.45</v>
      </c>
      <c r="N422" t="s">
        <v>85</v>
      </c>
    </row>
    <row r="423" spans="1:14">
      <c r="A423">
        <v>622100881</v>
      </c>
      <c r="B423">
        <v>202104</v>
      </c>
      <c r="C423">
        <v>4071</v>
      </c>
      <c r="D423" t="s">
        <v>35</v>
      </c>
      <c r="E423" t="s">
        <v>129</v>
      </c>
      <c r="F423">
        <v>5703072305</v>
      </c>
      <c r="G423" t="s">
        <v>124</v>
      </c>
      <c r="H423" t="s">
        <v>144</v>
      </c>
      <c r="I423" t="s">
        <v>90</v>
      </c>
      <c r="J423" t="s">
        <v>127</v>
      </c>
      <c r="K423" s="14">
        <v>-4453.0200000000004</v>
      </c>
      <c r="N423" t="s">
        <v>85</v>
      </c>
    </row>
    <row r="424" spans="1:14">
      <c r="A424">
        <v>622100881</v>
      </c>
      <c r="B424">
        <v>202104</v>
      </c>
      <c r="C424">
        <v>4071</v>
      </c>
      <c r="D424" t="s">
        <v>35</v>
      </c>
      <c r="E424" t="s">
        <v>129</v>
      </c>
      <c r="F424">
        <v>6909040393</v>
      </c>
      <c r="G424" t="s">
        <v>181</v>
      </c>
      <c r="H424" t="s">
        <v>144</v>
      </c>
      <c r="I424" t="s">
        <v>90</v>
      </c>
      <c r="J424" t="s">
        <v>127</v>
      </c>
      <c r="K424" s="14">
        <v>-3942.25</v>
      </c>
      <c r="N424" t="s">
        <v>85</v>
      </c>
    </row>
    <row r="425" spans="1:14">
      <c r="A425">
        <v>612100006</v>
      </c>
      <c r="B425">
        <v>202104</v>
      </c>
      <c r="C425">
        <v>4071</v>
      </c>
      <c r="D425" t="s">
        <v>35</v>
      </c>
      <c r="E425" t="s">
        <v>67</v>
      </c>
      <c r="F425">
        <v>5703072305</v>
      </c>
      <c r="G425" t="s">
        <v>124</v>
      </c>
      <c r="H425" t="s">
        <v>144</v>
      </c>
      <c r="I425" t="s">
        <v>90</v>
      </c>
      <c r="J425" t="s">
        <v>69</v>
      </c>
      <c r="K425" s="14">
        <v>4453.0200000000004</v>
      </c>
      <c r="L425">
        <v>0</v>
      </c>
      <c r="M425" t="s">
        <v>57</v>
      </c>
      <c r="N425" t="s">
        <v>85</v>
      </c>
    </row>
    <row r="426" spans="1:14">
      <c r="A426">
        <v>612100006</v>
      </c>
      <c r="B426">
        <v>202104</v>
      </c>
      <c r="C426">
        <v>4071</v>
      </c>
      <c r="D426" t="s">
        <v>35</v>
      </c>
      <c r="E426" t="s">
        <v>67</v>
      </c>
      <c r="F426">
        <v>5605240059</v>
      </c>
      <c r="G426" t="s">
        <v>125</v>
      </c>
      <c r="H426" t="s">
        <v>144</v>
      </c>
      <c r="I426" t="s">
        <v>90</v>
      </c>
      <c r="J426" t="s">
        <v>69</v>
      </c>
      <c r="K426" s="14">
        <v>3177.86</v>
      </c>
      <c r="L426">
        <v>0</v>
      </c>
      <c r="M426" t="s">
        <v>57</v>
      </c>
      <c r="N426" t="s">
        <v>85</v>
      </c>
    </row>
    <row r="427" spans="1:14">
      <c r="A427">
        <v>612100006</v>
      </c>
      <c r="B427">
        <v>202104</v>
      </c>
      <c r="C427">
        <v>4071</v>
      </c>
      <c r="D427" t="s">
        <v>35</v>
      </c>
      <c r="E427" t="s">
        <v>67</v>
      </c>
      <c r="F427">
        <v>6909040393</v>
      </c>
      <c r="G427" t="s">
        <v>181</v>
      </c>
      <c r="H427" t="s">
        <v>144</v>
      </c>
      <c r="I427" t="s">
        <v>90</v>
      </c>
      <c r="J427" t="s">
        <v>69</v>
      </c>
      <c r="K427" s="14">
        <v>3942.25</v>
      </c>
      <c r="L427">
        <v>0</v>
      </c>
      <c r="M427" t="s">
        <v>57</v>
      </c>
      <c r="N427" t="s">
        <v>85</v>
      </c>
    </row>
    <row r="428" spans="1:14">
      <c r="A428">
        <v>612100008</v>
      </c>
      <c r="B428">
        <v>202105</v>
      </c>
      <c r="C428">
        <v>4071</v>
      </c>
      <c r="D428" t="s">
        <v>35</v>
      </c>
      <c r="E428" t="s">
        <v>67</v>
      </c>
      <c r="F428">
        <v>5703072305</v>
      </c>
      <c r="G428" t="s">
        <v>124</v>
      </c>
      <c r="H428" t="s">
        <v>144</v>
      </c>
      <c r="I428" t="s">
        <v>90</v>
      </c>
      <c r="J428" t="s">
        <v>69</v>
      </c>
      <c r="K428" s="14">
        <v>4453.01</v>
      </c>
      <c r="L428">
        <v>0</v>
      </c>
      <c r="M428" t="s">
        <v>57</v>
      </c>
      <c r="N428" t="s">
        <v>85</v>
      </c>
    </row>
    <row r="429" spans="1:14">
      <c r="A429">
        <v>612100008</v>
      </c>
      <c r="B429">
        <v>202105</v>
      </c>
      <c r="C429">
        <v>4071</v>
      </c>
      <c r="D429" t="s">
        <v>35</v>
      </c>
      <c r="E429" t="s">
        <v>67</v>
      </c>
      <c r="F429">
        <v>6909040393</v>
      </c>
      <c r="G429" t="s">
        <v>181</v>
      </c>
      <c r="H429" t="s">
        <v>144</v>
      </c>
      <c r="I429" t="s">
        <v>90</v>
      </c>
      <c r="J429" t="s">
        <v>69</v>
      </c>
      <c r="K429" s="14">
        <v>3942.25</v>
      </c>
      <c r="L429">
        <v>0</v>
      </c>
      <c r="M429" t="s">
        <v>57</v>
      </c>
      <c r="N429" t="s">
        <v>85</v>
      </c>
    </row>
    <row r="430" spans="1:14">
      <c r="A430">
        <v>622101097</v>
      </c>
      <c r="B430">
        <v>202105</v>
      </c>
      <c r="C430">
        <v>4071</v>
      </c>
      <c r="D430" t="s">
        <v>35</v>
      </c>
      <c r="E430" t="s">
        <v>129</v>
      </c>
      <c r="F430">
        <v>5703072305</v>
      </c>
      <c r="G430" t="s">
        <v>124</v>
      </c>
      <c r="H430" t="s">
        <v>144</v>
      </c>
      <c r="I430" t="s">
        <v>90</v>
      </c>
      <c r="J430" t="s">
        <v>127</v>
      </c>
      <c r="K430" s="14">
        <v>-4453.01</v>
      </c>
      <c r="N430" t="s">
        <v>85</v>
      </c>
    </row>
    <row r="431" spans="1:14">
      <c r="A431">
        <v>622101097</v>
      </c>
      <c r="B431">
        <v>202105</v>
      </c>
      <c r="C431">
        <v>4071</v>
      </c>
      <c r="D431" t="s">
        <v>35</v>
      </c>
      <c r="E431" t="s">
        <v>126</v>
      </c>
      <c r="F431">
        <v>5703072305</v>
      </c>
      <c r="G431" t="s">
        <v>124</v>
      </c>
      <c r="H431" t="s">
        <v>144</v>
      </c>
      <c r="I431" t="s">
        <v>90</v>
      </c>
      <c r="J431" t="s">
        <v>127</v>
      </c>
      <c r="K431" s="14">
        <v>400.77</v>
      </c>
      <c r="N431" t="s">
        <v>85</v>
      </c>
    </row>
    <row r="432" spans="1:14">
      <c r="A432">
        <v>622101097</v>
      </c>
      <c r="B432">
        <v>202105</v>
      </c>
      <c r="C432">
        <v>4071</v>
      </c>
      <c r="D432" t="s">
        <v>35</v>
      </c>
      <c r="E432" t="s">
        <v>128</v>
      </c>
      <c r="F432">
        <v>5703072305</v>
      </c>
      <c r="G432" t="s">
        <v>124</v>
      </c>
      <c r="H432" t="s">
        <v>144</v>
      </c>
      <c r="I432" t="s">
        <v>90</v>
      </c>
      <c r="J432" t="s">
        <v>127</v>
      </c>
      <c r="K432" s="14">
        <v>4052.24</v>
      </c>
      <c r="N432" t="s">
        <v>85</v>
      </c>
    </row>
    <row r="433" spans="1:14">
      <c r="A433">
        <v>622101097</v>
      </c>
      <c r="B433">
        <v>202105</v>
      </c>
      <c r="C433">
        <v>4071</v>
      </c>
      <c r="D433" t="s">
        <v>35</v>
      </c>
      <c r="E433" t="s">
        <v>128</v>
      </c>
      <c r="F433">
        <v>6909040393</v>
      </c>
      <c r="G433" t="s">
        <v>181</v>
      </c>
      <c r="H433" t="s">
        <v>144</v>
      </c>
      <c r="I433" t="s">
        <v>90</v>
      </c>
      <c r="J433" t="s">
        <v>127</v>
      </c>
      <c r="K433" s="14">
        <v>3587.45</v>
      </c>
      <c r="N433" t="s">
        <v>85</v>
      </c>
    </row>
    <row r="434" spans="1:14">
      <c r="A434">
        <v>622101097</v>
      </c>
      <c r="B434">
        <v>202105</v>
      </c>
      <c r="C434">
        <v>4071</v>
      </c>
      <c r="D434" t="s">
        <v>35</v>
      </c>
      <c r="E434" t="s">
        <v>126</v>
      </c>
      <c r="F434">
        <v>6909040393</v>
      </c>
      <c r="G434" t="s">
        <v>181</v>
      </c>
      <c r="H434" t="s">
        <v>144</v>
      </c>
      <c r="I434" t="s">
        <v>90</v>
      </c>
      <c r="J434" t="s">
        <v>127</v>
      </c>
      <c r="K434" s="14">
        <v>354.8</v>
      </c>
      <c r="N434" t="s">
        <v>85</v>
      </c>
    </row>
    <row r="435" spans="1:14">
      <c r="A435">
        <v>622101097</v>
      </c>
      <c r="B435">
        <v>202105</v>
      </c>
      <c r="C435">
        <v>4071</v>
      </c>
      <c r="D435" t="s">
        <v>35</v>
      </c>
      <c r="E435" t="s">
        <v>129</v>
      </c>
      <c r="F435">
        <v>6909040393</v>
      </c>
      <c r="G435" t="s">
        <v>181</v>
      </c>
      <c r="H435" t="s">
        <v>144</v>
      </c>
      <c r="I435" t="s">
        <v>90</v>
      </c>
      <c r="J435" t="s">
        <v>127</v>
      </c>
      <c r="K435" s="14">
        <v>-3942.25</v>
      </c>
      <c r="N435" t="s">
        <v>85</v>
      </c>
    </row>
    <row r="436" spans="1:14">
      <c r="A436">
        <v>622101368</v>
      </c>
      <c r="B436">
        <v>202106</v>
      </c>
      <c r="C436">
        <v>4071</v>
      </c>
      <c r="D436" t="s">
        <v>35</v>
      </c>
      <c r="E436" t="s">
        <v>126</v>
      </c>
      <c r="F436">
        <v>6909040393</v>
      </c>
      <c r="G436" t="s">
        <v>181</v>
      </c>
      <c r="H436" t="s">
        <v>144</v>
      </c>
      <c r="I436" t="s">
        <v>90</v>
      </c>
      <c r="J436" t="s">
        <v>127</v>
      </c>
      <c r="K436" s="14">
        <v>-186.53</v>
      </c>
      <c r="N436" t="s">
        <v>85</v>
      </c>
    </row>
    <row r="437" spans="1:14">
      <c r="A437">
        <v>622101368</v>
      </c>
      <c r="B437">
        <v>202106</v>
      </c>
      <c r="C437">
        <v>4071</v>
      </c>
      <c r="D437" t="s">
        <v>35</v>
      </c>
      <c r="E437" t="s">
        <v>128</v>
      </c>
      <c r="F437">
        <v>5703072305</v>
      </c>
      <c r="G437" t="s">
        <v>124</v>
      </c>
      <c r="H437" t="s">
        <v>144</v>
      </c>
      <c r="I437" t="s">
        <v>90</v>
      </c>
      <c r="J437" t="s">
        <v>127</v>
      </c>
      <c r="K437" s="14">
        <v>513.9</v>
      </c>
      <c r="N437" t="s">
        <v>85</v>
      </c>
    </row>
    <row r="438" spans="1:14">
      <c r="A438">
        <v>622101368</v>
      </c>
      <c r="B438">
        <v>202106</v>
      </c>
      <c r="C438">
        <v>4071</v>
      </c>
      <c r="D438" t="s">
        <v>35</v>
      </c>
      <c r="E438" t="s">
        <v>128</v>
      </c>
      <c r="F438">
        <v>6909040393</v>
      </c>
      <c r="G438" t="s">
        <v>181</v>
      </c>
      <c r="H438" t="s">
        <v>144</v>
      </c>
      <c r="I438" t="s">
        <v>90</v>
      </c>
      <c r="J438" t="s">
        <v>127</v>
      </c>
      <c r="K438" s="14">
        <v>-1886.04</v>
      </c>
      <c r="N438" t="s">
        <v>85</v>
      </c>
    </row>
    <row r="439" spans="1:14">
      <c r="A439">
        <v>622101368</v>
      </c>
      <c r="B439">
        <v>202106</v>
      </c>
      <c r="C439">
        <v>4071</v>
      </c>
      <c r="D439" t="s">
        <v>35</v>
      </c>
      <c r="E439" t="s">
        <v>126</v>
      </c>
      <c r="F439">
        <v>5703072305</v>
      </c>
      <c r="G439" t="s">
        <v>124</v>
      </c>
      <c r="H439" t="s">
        <v>144</v>
      </c>
      <c r="I439" t="s">
        <v>90</v>
      </c>
      <c r="J439" t="s">
        <v>127</v>
      </c>
      <c r="K439" s="14">
        <v>50.83</v>
      </c>
      <c r="N439" t="s">
        <v>85</v>
      </c>
    </row>
    <row r="440" spans="1:14">
      <c r="A440">
        <v>622101368</v>
      </c>
      <c r="B440">
        <v>202106</v>
      </c>
      <c r="C440">
        <v>4071</v>
      </c>
      <c r="D440" t="s">
        <v>35</v>
      </c>
      <c r="E440" t="s">
        <v>126</v>
      </c>
      <c r="F440">
        <v>5605240059</v>
      </c>
      <c r="G440" t="s">
        <v>125</v>
      </c>
      <c r="H440" t="s">
        <v>144</v>
      </c>
      <c r="I440" t="s">
        <v>90</v>
      </c>
      <c r="J440" t="s">
        <v>127</v>
      </c>
      <c r="K440" s="14">
        <v>-131.22</v>
      </c>
      <c r="N440" t="s">
        <v>85</v>
      </c>
    </row>
    <row r="441" spans="1:14">
      <c r="A441">
        <v>622101368</v>
      </c>
      <c r="B441">
        <v>202106</v>
      </c>
      <c r="C441">
        <v>4071</v>
      </c>
      <c r="D441" t="s">
        <v>35</v>
      </c>
      <c r="E441" t="s">
        <v>129</v>
      </c>
      <c r="F441">
        <v>5605240059</v>
      </c>
      <c r="G441" t="s">
        <v>125</v>
      </c>
      <c r="H441" t="s">
        <v>144</v>
      </c>
      <c r="I441" t="s">
        <v>90</v>
      </c>
      <c r="J441" t="s">
        <v>127</v>
      </c>
      <c r="K441" s="14">
        <v>1457.99</v>
      </c>
      <c r="N441" t="s">
        <v>85</v>
      </c>
    </row>
    <row r="442" spans="1:14">
      <c r="A442">
        <v>622101368</v>
      </c>
      <c r="B442">
        <v>202106</v>
      </c>
      <c r="C442">
        <v>4071</v>
      </c>
      <c r="D442" t="s">
        <v>35</v>
      </c>
      <c r="E442" t="s">
        <v>128</v>
      </c>
      <c r="F442">
        <v>5605240059</v>
      </c>
      <c r="G442" t="s">
        <v>125</v>
      </c>
      <c r="H442" t="s">
        <v>144</v>
      </c>
      <c r="I442" t="s">
        <v>90</v>
      </c>
      <c r="J442" t="s">
        <v>127</v>
      </c>
      <c r="K442" s="14">
        <v>-1326.77</v>
      </c>
      <c r="N442" t="s">
        <v>85</v>
      </c>
    </row>
    <row r="443" spans="1:14">
      <c r="A443">
        <v>622101368</v>
      </c>
      <c r="B443">
        <v>202106</v>
      </c>
      <c r="C443">
        <v>4071</v>
      </c>
      <c r="D443" t="s">
        <v>35</v>
      </c>
      <c r="E443" t="s">
        <v>129</v>
      </c>
      <c r="F443">
        <v>6909040393</v>
      </c>
      <c r="G443" t="s">
        <v>181</v>
      </c>
      <c r="H443" t="s">
        <v>144</v>
      </c>
      <c r="I443" t="s">
        <v>90</v>
      </c>
      <c r="J443" t="s">
        <v>127</v>
      </c>
      <c r="K443" s="14">
        <v>2072.5700000000002</v>
      </c>
      <c r="N443" t="s">
        <v>85</v>
      </c>
    </row>
    <row r="444" spans="1:14">
      <c r="A444">
        <v>622101368</v>
      </c>
      <c r="B444">
        <v>202106</v>
      </c>
      <c r="C444">
        <v>4071</v>
      </c>
      <c r="D444" t="s">
        <v>35</v>
      </c>
      <c r="E444" t="s">
        <v>129</v>
      </c>
      <c r="F444">
        <v>5703072305</v>
      </c>
      <c r="G444" t="s">
        <v>124</v>
      </c>
      <c r="H444" t="s">
        <v>144</v>
      </c>
      <c r="I444" t="s">
        <v>90</v>
      </c>
      <c r="J444" t="s">
        <v>127</v>
      </c>
      <c r="K444" s="14">
        <v>-564.73</v>
      </c>
      <c r="N444" t="s">
        <v>85</v>
      </c>
    </row>
    <row r="445" spans="1:14">
      <c r="A445">
        <v>612100010</v>
      </c>
      <c r="B445">
        <v>202106</v>
      </c>
      <c r="C445">
        <v>4071</v>
      </c>
      <c r="D445" t="s">
        <v>35</v>
      </c>
      <c r="E445" t="s">
        <v>67</v>
      </c>
      <c r="F445">
        <v>6909040393</v>
      </c>
      <c r="G445" t="s">
        <v>181</v>
      </c>
      <c r="H445" t="s">
        <v>144</v>
      </c>
      <c r="I445" t="s">
        <v>90</v>
      </c>
      <c r="J445" t="s">
        <v>69</v>
      </c>
      <c r="K445" s="14">
        <v>-2072.5700000000002</v>
      </c>
      <c r="L445">
        <v>0</v>
      </c>
      <c r="M445" t="s">
        <v>57</v>
      </c>
      <c r="N445" t="s">
        <v>85</v>
      </c>
    </row>
    <row r="446" spans="1:14">
      <c r="A446">
        <v>612100010</v>
      </c>
      <c r="B446">
        <v>202106</v>
      </c>
      <c r="C446">
        <v>4071</v>
      </c>
      <c r="D446" t="s">
        <v>35</v>
      </c>
      <c r="E446" t="s">
        <v>67</v>
      </c>
      <c r="F446">
        <v>5605240059</v>
      </c>
      <c r="G446" t="s">
        <v>125</v>
      </c>
      <c r="H446" t="s">
        <v>144</v>
      </c>
      <c r="I446" t="s">
        <v>90</v>
      </c>
      <c r="J446" t="s">
        <v>69</v>
      </c>
      <c r="K446" s="14">
        <v>-1457.99</v>
      </c>
      <c r="L446">
        <v>0</v>
      </c>
      <c r="M446" t="s">
        <v>57</v>
      </c>
      <c r="N446" t="s">
        <v>85</v>
      </c>
    </row>
    <row r="447" spans="1:14">
      <c r="A447">
        <v>612100010</v>
      </c>
      <c r="B447">
        <v>202106</v>
      </c>
      <c r="C447">
        <v>4071</v>
      </c>
      <c r="D447" t="s">
        <v>35</v>
      </c>
      <c r="E447" t="s">
        <v>67</v>
      </c>
      <c r="F447">
        <v>5703072305</v>
      </c>
      <c r="G447" t="s">
        <v>124</v>
      </c>
      <c r="H447" t="s">
        <v>144</v>
      </c>
      <c r="I447" t="s">
        <v>90</v>
      </c>
      <c r="J447" t="s">
        <v>69</v>
      </c>
      <c r="K447" s="14">
        <v>564.73</v>
      </c>
      <c r="L447">
        <v>0</v>
      </c>
      <c r="M447" t="s">
        <v>57</v>
      </c>
      <c r="N447" t="s">
        <v>85</v>
      </c>
    </row>
    <row r="448" spans="1:14">
      <c r="A448">
        <v>612100012</v>
      </c>
      <c r="B448">
        <v>202107</v>
      </c>
      <c r="C448">
        <v>4071</v>
      </c>
      <c r="D448" t="s">
        <v>35</v>
      </c>
      <c r="E448" t="s">
        <v>67</v>
      </c>
      <c r="F448">
        <v>5703072305</v>
      </c>
      <c r="G448" t="s">
        <v>124</v>
      </c>
      <c r="H448" t="s">
        <v>144</v>
      </c>
      <c r="I448" t="s">
        <v>90</v>
      </c>
      <c r="J448" t="s">
        <v>69</v>
      </c>
      <c r="K448" s="14">
        <v>-20534.61</v>
      </c>
      <c r="L448">
        <v>0</v>
      </c>
      <c r="M448" t="s">
        <v>57</v>
      </c>
      <c r="N448" t="s">
        <v>85</v>
      </c>
    </row>
    <row r="449" spans="1:14">
      <c r="A449">
        <v>612100012</v>
      </c>
      <c r="B449">
        <v>202107</v>
      </c>
      <c r="C449">
        <v>4071</v>
      </c>
      <c r="D449" t="s">
        <v>35</v>
      </c>
      <c r="E449" t="s">
        <v>67</v>
      </c>
      <c r="F449">
        <v>5605240059</v>
      </c>
      <c r="G449" t="s">
        <v>125</v>
      </c>
      <c r="H449" t="s">
        <v>144</v>
      </c>
      <c r="I449" t="s">
        <v>90</v>
      </c>
      <c r="J449" t="s">
        <v>69</v>
      </c>
      <c r="K449" s="14">
        <v>-20574.71</v>
      </c>
      <c r="L449">
        <v>0</v>
      </c>
      <c r="M449" t="s">
        <v>57</v>
      </c>
      <c r="N449" t="s">
        <v>85</v>
      </c>
    </row>
    <row r="450" spans="1:14">
      <c r="A450">
        <v>622101627</v>
      </c>
      <c r="B450">
        <v>202107</v>
      </c>
      <c r="C450">
        <v>4071</v>
      </c>
      <c r="D450" t="s">
        <v>35</v>
      </c>
      <c r="E450" t="s">
        <v>126</v>
      </c>
      <c r="F450">
        <v>5703072305</v>
      </c>
      <c r="G450" t="s">
        <v>124</v>
      </c>
      <c r="H450" t="s">
        <v>144</v>
      </c>
      <c r="I450" t="s">
        <v>90</v>
      </c>
      <c r="J450" t="s">
        <v>127</v>
      </c>
      <c r="K450" s="14">
        <v>-1848.11</v>
      </c>
      <c r="N450" t="s">
        <v>85</v>
      </c>
    </row>
    <row r="451" spans="1:14">
      <c r="A451">
        <v>622101627</v>
      </c>
      <c r="B451">
        <v>202107</v>
      </c>
      <c r="C451">
        <v>4071</v>
      </c>
      <c r="D451" t="s">
        <v>35</v>
      </c>
      <c r="E451" t="s">
        <v>129</v>
      </c>
      <c r="F451">
        <v>5605240059</v>
      </c>
      <c r="G451" t="s">
        <v>125</v>
      </c>
      <c r="H451" t="s">
        <v>144</v>
      </c>
      <c r="I451" t="s">
        <v>90</v>
      </c>
      <c r="J451" t="s">
        <v>127</v>
      </c>
      <c r="K451" s="14">
        <v>20574.71</v>
      </c>
      <c r="N451" t="s">
        <v>85</v>
      </c>
    </row>
    <row r="452" spans="1:14">
      <c r="A452">
        <v>622101627</v>
      </c>
      <c r="B452">
        <v>202107</v>
      </c>
      <c r="C452">
        <v>4071</v>
      </c>
      <c r="D452" t="s">
        <v>35</v>
      </c>
      <c r="E452" t="s">
        <v>128</v>
      </c>
      <c r="F452">
        <v>5703072305</v>
      </c>
      <c r="G452" t="s">
        <v>124</v>
      </c>
      <c r="H452" t="s">
        <v>144</v>
      </c>
      <c r="I452" t="s">
        <v>90</v>
      </c>
      <c r="J452" t="s">
        <v>127</v>
      </c>
      <c r="K452" s="14">
        <v>-18686.5</v>
      </c>
      <c r="N452" t="s">
        <v>85</v>
      </c>
    </row>
    <row r="453" spans="1:14">
      <c r="A453">
        <v>622101627</v>
      </c>
      <c r="B453">
        <v>202107</v>
      </c>
      <c r="C453">
        <v>4071</v>
      </c>
      <c r="D453" t="s">
        <v>35</v>
      </c>
      <c r="E453" t="s">
        <v>126</v>
      </c>
      <c r="F453">
        <v>6909040393</v>
      </c>
      <c r="G453" t="s">
        <v>181</v>
      </c>
      <c r="H453" t="s">
        <v>144</v>
      </c>
      <c r="I453" t="s">
        <v>90</v>
      </c>
      <c r="J453" t="s">
        <v>127</v>
      </c>
      <c r="K453" s="14">
        <v>-2044.84</v>
      </c>
      <c r="N453" t="s">
        <v>85</v>
      </c>
    </row>
    <row r="454" spans="1:14">
      <c r="A454">
        <v>622101627</v>
      </c>
      <c r="B454">
        <v>202107</v>
      </c>
      <c r="C454">
        <v>4071</v>
      </c>
      <c r="D454" t="s">
        <v>35</v>
      </c>
      <c r="E454" t="s">
        <v>128</v>
      </c>
      <c r="F454">
        <v>6909040393</v>
      </c>
      <c r="G454" t="s">
        <v>181</v>
      </c>
      <c r="H454" t="s">
        <v>144</v>
      </c>
      <c r="I454" t="s">
        <v>90</v>
      </c>
      <c r="J454" t="s">
        <v>127</v>
      </c>
      <c r="K454" s="14">
        <v>-20675.580000000002</v>
      </c>
      <c r="N454" t="s">
        <v>85</v>
      </c>
    </row>
    <row r="455" spans="1:14">
      <c r="A455">
        <v>622101627</v>
      </c>
      <c r="B455">
        <v>202107</v>
      </c>
      <c r="C455">
        <v>4071</v>
      </c>
      <c r="D455" t="s">
        <v>35</v>
      </c>
      <c r="E455" t="s">
        <v>129</v>
      </c>
      <c r="F455">
        <v>5703072305</v>
      </c>
      <c r="G455" t="s">
        <v>124</v>
      </c>
      <c r="H455" t="s">
        <v>144</v>
      </c>
      <c r="I455" t="s">
        <v>90</v>
      </c>
      <c r="J455" t="s">
        <v>127</v>
      </c>
      <c r="K455" s="14">
        <v>20534.61</v>
      </c>
      <c r="N455" t="s">
        <v>85</v>
      </c>
    </row>
    <row r="456" spans="1:14">
      <c r="A456">
        <v>622101627</v>
      </c>
      <c r="B456">
        <v>202107</v>
      </c>
      <c r="C456">
        <v>4071</v>
      </c>
      <c r="D456" t="s">
        <v>35</v>
      </c>
      <c r="E456" t="s">
        <v>129</v>
      </c>
      <c r="F456">
        <v>6909040393</v>
      </c>
      <c r="G456" t="s">
        <v>181</v>
      </c>
      <c r="H456" t="s">
        <v>144</v>
      </c>
      <c r="I456" t="s">
        <v>90</v>
      </c>
      <c r="J456" t="s">
        <v>127</v>
      </c>
      <c r="K456" s="14">
        <v>22720.42</v>
      </c>
      <c r="N456" t="s">
        <v>85</v>
      </c>
    </row>
    <row r="457" spans="1:14">
      <c r="A457">
        <v>622101627</v>
      </c>
      <c r="B457">
        <v>202107</v>
      </c>
      <c r="C457">
        <v>4071</v>
      </c>
      <c r="D457" t="s">
        <v>35</v>
      </c>
      <c r="E457" t="s">
        <v>126</v>
      </c>
      <c r="F457">
        <v>5605240059</v>
      </c>
      <c r="G457" t="s">
        <v>125</v>
      </c>
      <c r="H457" t="s">
        <v>144</v>
      </c>
      <c r="I457" t="s">
        <v>90</v>
      </c>
      <c r="J457" t="s">
        <v>127</v>
      </c>
      <c r="K457" s="14">
        <v>-1851.72</v>
      </c>
      <c r="N457" t="s">
        <v>85</v>
      </c>
    </row>
    <row r="458" spans="1:14">
      <c r="A458">
        <v>622101627</v>
      </c>
      <c r="B458">
        <v>202107</v>
      </c>
      <c r="C458">
        <v>4071</v>
      </c>
      <c r="D458" t="s">
        <v>35</v>
      </c>
      <c r="E458" t="s">
        <v>128</v>
      </c>
      <c r="F458">
        <v>5605240059</v>
      </c>
      <c r="G458" t="s">
        <v>125</v>
      </c>
      <c r="H458" t="s">
        <v>144</v>
      </c>
      <c r="I458" t="s">
        <v>90</v>
      </c>
      <c r="J458" t="s">
        <v>127</v>
      </c>
      <c r="K458" s="14">
        <v>-18722.990000000002</v>
      </c>
      <c r="N458" t="s">
        <v>85</v>
      </c>
    </row>
    <row r="459" spans="1:14">
      <c r="A459">
        <v>612100012</v>
      </c>
      <c r="B459">
        <v>202107</v>
      </c>
      <c r="C459">
        <v>4071</v>
      </c>
      <c r="D459" t="s">
        <v>35</v>
      </c>
      <c r="E459" t="s">
        <v>67</v>
      </c>
      <c r="F459">
        <v>6909040393</v>
      </c>
      <c r="G459" t="s">
        <v>181</v>
      </c>
      <c r="H459" t="s">
        <v>144</v>
      </c>
      <c r="I459" t="s">
        <v>90</v>
      </c>
      <c r="J459" t="s">
        <v>69</v>
      </c>
      <c r="K459" s="14">
        <v>-22720.42</v>
      </c>
      <c r="L459">
        <v>0</v>
      </c>
      <c r="M459" t="s">
        <v>57</v>
      </c>
      <c r="N459" t="s">
        <v>85</v>
      </c>
    </row>
    <row r="460" spans="1:14">
      <c r="A460">
        <v>622101703</v>
      </c>
      <c r="B460">
        <v>202108</v>
      </c>
      <c r="C460">
        <v>4071</v>
      </c>
      <c r="D460" t="s">
        <v>35</v>
      </c>
      <c r="E460" t="s">
        <v>129</v>
      </c>
      <c r="F460">
        <v>6909040393</v>
      </c>
      <c r="G460" t="s">
        <v>181</v>
      </c>
      <c r="H460" t="s">
        <v>144</v>
      </c>
      <c r="I460" t="s">
        <v>90</v>
      </c>
      <c r="J460" t="s">
        <v>127</v>
      </c>
      <c r="K460" s="14">
        <v>2672.99</v>
      </c>
      <c r="N460" t="s">
        <v>85</v>
      </c>
    </row>
    <row r="461" spans="1:14">
      <c r="A461">
        <v>622101703</v>
      </c>
      <c r="B461">
        <v>202108</v>
      </c>
      <c r="C461">
        <v>4071</v>
      </c>
      <c r="D461" t="s">
        <v>35</v>
      </c>
      <c r="E461" t="s">
        <v>126</v>
      </c>
      <c r="F461">
        <v>5605240059</v>
      </c>
      <c r="G461" t="s">
        <v>125</v>
      </c>
      <c r="H461" t="s">
        <v>144</v>
      </c>
      <c r="I461" t="s">
        <v>90</v>
      </c>
      <c r="J461" t="s">
        <v>127</v>
      </c>
      <c r="K461" s="14">
        <v>-194.92</v>
      </c>
      <c r="N461" t="s">
        <v>85</v>
      </c>
    </row>
    <row r="462" spans="1:14">
      <c r="A462">
        <v>622101703</v>
      </c>
      <c r="B462">
        <v>202108</v>
      </c>
      <c r="C462">
        <v>4071</v>
      </c>
      <c r="D462" t="s">
        <v>35</v>
      </c>
      <c r="E462" t="s">
        <v>129</v>
      </c>
      <c r="F462">
        <v>5605240059</v>
      </c>
      <c r="G462" t="s">
        <v>125</v>
      </c>
      <c r="H462" t="s">
        <v>144</v>
      </c>
      <c r="I462" t="s">
        <v>90</v>
      </c>
      <c r="J462" t="s">
        <v>127</v>
      </c>
      <c r="K462" s="14">
        <v>2165.7600000000002</v>
      </c>
      <c r="N462" t="s">
        <v>85</v>
      </c>
    </row>
    <row r="463" spans="1:14">
      <c r="A463">
        <v>622101703</v>
      </c>
      <c r="B463">
        <v>202108</v>
      </c>
      <c r="C463">
        <v>4071</v>
      </c>
      <c r="D463" t="s">
        <v>35</v>
      </c>
      <c r="E463" t="s">
        <v>128</v>
      </c>
      <c r="F463">
        <v>6909040393</v>
      </c>
      <c r="G463" t="s">
        <v>181</v>
      </c>
      <c r="H463" t="s">
        <v>144</v>
      </c>
      <c r="I463" t="s">
        <v>90</v>
      </c>
      <c r="J463" t="s">
        <v>127</v>
      </c>
      <c r="K463" s="14">
        <v>-2432.42</v>
      </c>
      <c r="N463" t="s">
        <v>85</v>
      </c>
    </row>
    <row r="464" spans="1:14">
      <c r="A464">
        <v>622101703</v>
      </c>
      <c r="B464">
        <v>202108</v>
      </c>
      <c r="C464">
        <v>4071</v>
      </c>
      <c r="D464" t="s">
        <v>35</v>
      </c>
      <c r="E464" t="s">
        <v>126</v>
      </c>
      <c r="F464">
        <v>6909040393</v>
      </c>
      <c r="G464" t="s">
        <v>181</v>
      </c>
      <c r="H464" t="s">
        <v>144</v>
      </c>
      <c r="I464" t="s">
        <v>90</v>
      </c>
      <c r="J464" t="s">
        <v>127</v>
      </c>
      <c r="K464" s="14">
        <v>-240.57</v>
      </c>
      <c r="N464" t="s">
        <v>85</v>
      </c>
    </row>
    <row r="465" spans="1:14">
      <c r="A465">
        <v>622101703</v>
      </c>
      <c r="B465">
        <v>202108</v>
      </c>
      <c r="C465">
        <v>4071</v>
      </c>
      <c r="D465" t="s">
        <v>35</v>
      </c>
      <c r="E465" t="s">
        <v>129</v>
      </c>
      <c r="F465">
        <v>5703072305</v>
      </c>
      <c r="G465" t="s">
        <v>124</v>
      </c>
      <c r="H465" t="s">
        <v>144</v>
      </c>
      <c r="I465" t="s">
        <v>90</v>
      </c>
      <c r="J465" t="s">
        <v>127</v>
      </c>
      <c r="K465" s="14">
        <v>-4529.6899999999996</v>
      </c>
      <c r="N465" t="s">
        <v>85</v>
      </c>
    </row>
    <row r="466" spans="1:14">
      <c r="A466">
        <v>622101703</v>
      </c>
      <c r="B466">
        <v>202108</v>
      </c>
      <c r="C466">
        <v>4071</v>
      </c>
      <c r="D466" t="s">
        <v>35</v>
      </c>
      <c r="E466" t="s">
        <v>128</v>
      </c>
      <c r="F466">
        <v>5703072305</v>
      </c>
      <c r="G466" t="s">
        <v>124</v>
      </c>
      <c r="H466" t="s">
        <v>144</v>
      </c>
      <c r="I466" t="s">
        <v>90</v>
      </c>
      <c r="J466" t="s">
        <v>127</v>
      </c>
      <c r="K466" s="14">
        <v>4122.03</v>
      </c>
      <c r="N466" t="s">
        <v>85</v>
      </c>
    </row>
    <row r="467" spans="1:14">
      <c r="A467">
        <v>622101703</v>
      </c>
      <c r="B467">
        <v>202108</v>
      </c>
      <c r="C467">
        <v>4071</v>
      </c>
      <c r="D467" t="s">
        <v>35</v>
      </c>
      <c r="E467" t="s">
        <v>126</v>
      </c>
      <c r="F467">
        <v>5703072305</v>
      </c>
      <c r="G467" t="s">
        <v>124</v>
      </c>
      <c r="H467" t="s">
        <v>144</v>
      </c>
      <c r="I467" t="s">
        <v>90</v>
      </c>
      <c r="J467" t="s">
        <v>127</v>
      </c>
      <c r="K467" s="14">
        <v>407.67</v>
      </c>
      <c r="N467" t="s">
        <v>85</v>
      </c>
    </row>
    <row r="468" spans="1:14">
      <c r="A468">
        <v>622101703</v>
      </c>
      <c r="B468">
        <v>202108</v>
      </c>
      <c r="C468">
        <v>4071</v>
      </c>
      <c r="D468" t="s">
        <v>35</v>
      </c>
      <c r="E468" t="s">
        <v>128</v>
      </c>
      <c r="F468">
        <v>5605240059</v>
      </c>
      <c r="G468" t="s">
        <v>125</v>
      </c>
      <c r="H468" t="s">
        <v>144</v>
      </c>
      <c r="I468" t="s">
        <v>90</v>
      </c>
      <c r="J468" t="s">
        <v>127</v>
      </c>
      <c r="K468" s="14">
        <v>-1970.84</v>
      </c>
      <c r="N468" t="s">
        <v>85</v>
      </c>
    </row>
    <row r="469" spans="1:14">
      <c r="A469">
        <v>612100015</v>
      </c>
      <c r="B469">
        <v>202108</v>
      </c>
      <c r="C469">
        <v>4071</v>
      </c>
      <c r="D469" t="s">
        <v>35</v>
      </c>
      <c r="E469" t="s">
        <v>67</v>
      </c>
      <c r="F469">
        <v>6909040393</v>
      </c>
      <c r="G469" t="s">
        <v>181</v>
      </c>
      <c r="H469" t="s">
        <v>144</v>
      </c>
      <c r="I469" t="s">
        <v>90</v>
      </c>
      <c r="J469" t="s">
        <v>69</v>
      </c>
      <c r="K469" s="14">
        <v>-2672.99</v>
      </c>
      <c r="L469">
        <v>0</v>
      </c>
      <c r="M469" t="s">
        <v>57</v>
      </c>
      <c r="N469" t="s">
        <v>85</v>
      </c>
    </row>
    <row r="470" spans="1:14">
      <c r="A470">
        <v>612100015</v>
      </c>
      <c r="B470">
        <v>202108</v>
      </c>
      <c r="C470">
        <v>4071</v>
      </c>
      <c r="D470" t="s">
        <v>35</v>
      </c>
      <c r="E470" t="s">
        <v>67</v>
      </c>
      <c r="F470">
        <v>5703072305</v>
      </c>
      <c r="G470" t="s">
        <v>124</v>
      </c>
      <c r="H470" t="s">
        <v>144</v>
      </c>
      <c r="I470" t="s">
        <v>90</v>
      </c>
      <c r="J470" t="s">
        <v>69</v>
      </c>
      <c r="K470" s="14">
        <v>4529.6899999999996</v>
      </c>
      <c r="L470">
        <v>0</v>
      </c>
      <c r="M470" t="s">
        <v>57</v>
      </c>
      <c r="N470" t="s">
        <v>85</v>
      </c>
    </row>
    <row r="471" spans="1:14">
      <c r="A471">
        <v>612100015</v>
      </c>
      <c r="B471">
        <v>202108</v>
      </c>
      <c r="C471">
        <v>4071</v>
      </c>
      <c r="D471" t="s">
        <v>35</v>
      </c>
      <c r="E471" t="s">
        <v>67</v>
      </c>
      <c r="F471">
        <v>5605240059</v>
      </c>
      <c r="G471" t="s">
        <v>125</v>
      </c>
      <c r="H471" t="s">
        <v>144</v>
      </c>
      <c r="I471" t="s">
        <v>90</v>
      </c>
      <c r="J471" t="s">
        <v>69</v>
      </c>
      <c r="K471" s="14">
        <v>-2165.7600000000002</v>
      </c>
      <c r="L471">
        <v>0</v>
      </c>
      <c r="M471" t="s">
        <v>57</v>
      </c>
      <c r="N471" t="s">
        <v>85</v>
      </c>
    </row>
    <row r="472" spans="1:14">
      <c r="A472">
        <v>612100017</v>
      </c>
      <c r="B472">
        <v>202109</v>
      </c>
      <c r="C472">
        <v>4071</v>
      </c>
      <c r="D472" t="s">
        <v>35</v>
      </c>
      <c r="E472" t="s">
        <v>67</v>
      </c>
      <c r="F472">
        <v>6909040393</v>
      </c>
      <c r="G472" t="s">
        <v>181</v>
      </c>
      <c r="H472" t="s">
        <v>144</v>
      </c>
      <c r="I472" t="s">
        <v>90</v>
      </c>
      <c r="J472" t="s">
        <v>69</v>
      </c>
      <c r="K472" s="14">
        <v>2672.99</v>
      </c>
      <c r="L472">
        <v>0</v>
      </c>
      <c r="M472" t="s">
        <v>57</v>
      </c>
      <c r="N472" t="s">
        <v>85</v>
      </c>
    </row>
    <row r="473" spans="1:14">
      <c r="A473">
        <v>612100017</v>
      </c>
      <c r="B473">
        <v>202109</v>
      </c>
      <c r="C473">
        <v>4071</v>
      </c>
      <c r="D473" t="s">
        <v>35</v>
      </c>
      <c r="E473" t="s">
        <v>67</v>
      </c>
      <c r="F473">
        <v>5703072305</v>
      </c>
      <c r="G473" t="s">
        <v>124</v>
      </c>
      <c r="H473" t="s">
        <v>144</v>
      </c>
      <c r="I473" t="s">
        <v>90</v>
      </c>
      <c r="J473" t="s">
        <v>69</v>
      </c>
      <c r="K473" s="14">
        <v>4529.6899999999996</v>
      </c>
      <c r="L473">
        <v>0</v>
      </c>
      <c r="M473" t="s">
        <v>57</v>
      </c>
      <c r="N473" t="s">
        <v>85</v>
      </c>
    </row>
    <row r="474" spans="1:14">
      <c r="A474">
        <v>612100017</v>
      </c>
      <c r="B474">
        <v>202109</v>
      </c>
      <c r="C474">
        <v>4071</v>
      </c>
      <c r="D474" t="s">
        <v>35</v>
      </c>
      <c r="E474" t="s">
        <v>67</v>
      </c>
      <c r="F474">
        <v>5605240059</v>
      </c>
      <c r="G474" t="s">
        <v>125</v>
      </c>
      <c r="H474" t="s">
        <v>144</v>
      </c>
      <c r="I474" t="s">
        <v>90</v>
      </c>
      <c r="J474" t="s">
        <v>69</v>
      </c>
      <c r="K474" s="14">
        <v>3248.64</v>
      </c>
      <c r="L474">
        <v>0</v>
      </c>
      <c r="M474" t="s">
        <v>57</v>
      </c>
      <c r="N474" t="s">
        <v>85</v>
      </c>
    </row>
    <row r="475" spans="1:14">
      <c r="A475">
        <v>622101979</v>
      </c>
      <c r="B475">
        <v>202109</v>
      </c>
      <c r="C475">
        <v>4071</v>
      </c>
      <c r="D475" t="s">
        <v>35</v>
      </c>
      <c r="E475" t="s">
        <v>128</v>
      </c>
      <c r="F475">
        <v>5703072305</v>
      </c>
      <c r="G475" t="s">
        <v>124</v>
      </c>
      <c r="H475" t="s">
        <v>144</v>
      </c>
      <c r="I475" t="s">
        <v>90</v>
      </c>
      <c r="J475" t="s">
        <v>127</v>
      </c>
      <c r="K475" s="14">
        <v>4122.0200000000004</v>
      </c>
      <c r="N475" t="s">
        <v>85</v>
      </c>
    </row>
    <row r="476" spans="1:14">
      <c r="A476">
        <v>622101979</v>
      </c>
      <c r="B476">
        <v>202109</v>
      </c>
      <c r="C476">
        <v>4071</v>
      </c>
      <c r="D476" t="s">
        <v>35</v>
      </c>
      <c r="E476" t="s">
        <v>126</v>
      </c>
      <c r="F476">
        <v>5605240059</v>
      </c>
      <c r="G476" t="s">
        <v>125</v>
      </c>
      <c r="H476" t="s">
        <v>144</v>
      </c>
      <c r="I476" t="s">
        <v>90</v>
      </c>
      <c r="J476" t="s">
        <v>127</v>
      </c>
      <c r="K476" s="14">
        <v>292.38</v>
      </c>
      <c r="N476" t="s">
        <v>85</v>
      </c>
    </row>
    <row r="477" spans="1:14">
      <c r="A477">
        <v>622101979</v>
      </c>
      <c r="B477">
        <v>202109</v>
      </c>
      <c r="C477">
        <v>4071</v>
      </c>
      <c r="D477" t="s">
        <v>35</v>
      </c>
      <c r="E477" t="s">
        <v>129</v>
      </c>
      <c r="F477">
        <v>5605240059</v>
      </c>
      <c r="G477" t="s">
        <v>125</v>
      </c>
      <c r="H477" t="s">
        <v>144</v>
      </c>
      <c r="I477" t="s">
        <v>90</v>
      </c>
      <c r="J477" t="s">
        <v>127</v>
      </c>
      <c r="K477" s="14">
        <v>-3248.64</v>
      </c>
      <c r="N477" t="s">
        <v>85</v>
      </c>
    </row>
    <row r="478" spans="1:14">
      <c r="A478">
        <v>622101979</v>
      </c>
      <c r="B478">
        <v>202109</v>
      </c>
      <c r="C478">
        <v>4071</v>
      </c>
      <c r="D478" t="s">
        <v>35</v>
      </c>
      <c r="E478" t="s">
        <v>128</v>
      </c>
      <c r="F478">
        <v>5605240059</v>
      </c>
      <c r="G478" t="s">
        <v>125</v>
      </c>
      <c r="H478" t="s">
        <v>144</v>
      </c>
      <c r="I478" t="s">
        <v>90</v>
      </c>
      <c r="J478" t="s">
        <v>127</v>
      </c>
      <c r="K478" s="14">
        <v>2956.26</v>
      </c>
      <c r="N478" t="s">
        <v>85</v>
      </c>
    </row>
    <row r="479" spans="1:14">
      <c r="A479">
        <v>622101979</v>
      </c>
      <c r="B479">
        <v>202109</v>
      </c>
      <c r="C479">
        <v>4071</v>
      </c>
      <c r="D479" t="s">
        <v>35</v>
      </c>
      <c r="E479" t="s">
        <v>129</v>
      </c>
      <c r="F479">
        <v>5703072305</v>
      </c>
      <c r="G479" t="s">
        <v>124</v>
      </c>
      <c r="H479" t="s">
        <v>144</v>
      </c>
      <c r="I479" t="s">
        <v>90</v>
      </c>
      <c r="J479" t="s">
        <v>127</v>
      </c>
      <c r="K479" s="14">
        <v>-4529.6899999999996</v>
      </c>
      <c r="N479" t="s">
        <v>85</v>
      </c>
    </row>
    <row r="480" spans="1:14">
      <c r="A480">
        <v>622101979</v>
      </c>
      <c r="B480">
        <v>202109</v>
      </c>
      <c r="C480">
        <v>4071</v>
      </c>
      <c r="D480" t="s">
        <v>35</v>
      </c>
      <c r="E480" t="s">
        <v>128</v>
      </c>
      <c r="F480">
        <v>6909040393</v>
      </c>
      <c r="G480" t="s">
        <v>181</v>
      </c>
      <c r="H480" t="s">
        <v>144</v>
      </c>
      <c r="I480" t="s">
        <v>90</v>
      </c>
      <c r="J480" t="s">
        <v>127</v>
      </c>
      <c r="K480" s="14">
        <v>2432.42</v>
      </c>
      <c r="N480" t="s">
        <v>85</v>
      </c>
    </row>
    <row r="481" spans="1:14">
      <c r="A481">
        <v>622101979</v>
      </c>
      <c r="B481">
        <v>202109</v>
      </c>
      <c r="C481">
        <v>4071</v>
      </c>
      <c r="D481" t="s">
        <v>35</v>
      </c>
      <c r="E481" t="s">
        <v>129</v>
      </c>
      <c r="F481">
        <v>6909040393</v>
      </c>
      <c r="G481" t="s">
        <v>181</v>
      </c>
      <c r="H481" t="s">
        <v>144</v>
      </c>
      <c r="I481" t="s">
        <v>90</v>
      </c>
      <c r="J481" t="s">
        <v>127</v>
      </c>
      <c r="K481" s="14">
        <v>-2672.99</v>
      </c>
      <c r="N481" t="s">
        <v>85</v>
      </c>
    </row>
    <row r="482" spans="1:14">
      <c r="A482">
        <v>622101979</v>
      </c>
      <c r="B482">
        <v>202109</v>
      </c>
      <c r="C482">
        <v>4071</v>
      </c>
      <c r="D482" t="s">
        <v>35</v>
      </c>
      <c r="E482" t="s">
        <v>126</v>
      </c>
      <c r="F482">
        <v>6909040393</v>
      </c>
      <c r="G482" t="s">
        <v>181</v>
      </c>
      <c r="H482" t="s">
        <v>144</v>
      </c>
      <c r="I482" t="s">
        <v>90</v>
      </c>
      <c r="J482" t="s">
        <v>127</v>
      </c>
      <c r="K482" s="14">
        <v>240.57</v>
      </c>
      <c r="N482" t="s">
        <v>85</v>
      </c>
    </row>
    <row r="483" spans="1:14">
      <c r="A483">
        <v>622101979</v>
      </c>
      <c r="B483">
        <v>202109</v>
      </c>
      <c r="C483">
        <v>4071</v>
      </c>
      <c r="D483" t="s">
        <v>35</v>
      </c>
      <c r="E483" t="s">
        <v>126</v>
      </c>
      <c r="F483">
        <v>5703072305</v>
      </c>
      <c r="G483" t="s">
        <v>124</v>
      </c>
      <c r="H483" t="s">
        <v>144</v>
      </c>
      <c r="I483" t="s">
        <v>90</v>
      </c>
      <c r="J483" t="s">
        <v>127</v>
      </c>
      <c r="K483" s="14">
        <v>407.67</v>
      </c>
      <c r="N483" t="s">
        <v>85</v>
      </c>
    </row>
    <row r="484" spans="1:14">
      <c r="A484">
        <v>612100019</v>
      </c>
      <c r="B484">
        <v>202110</v>
      </c>
      <c r="C484">
        <v>4071</v>
      </c>
      <c r="D484" t="s">
        <v>35</v>
      </c>
      <c r="E484" t="s">
        <v>67</v>
      </c>
      <c r="F484">
        <v>6909040393</v>
      </c>
      <c r="G484" t="s">
        <v>181</v>
      </c>
      <c r="H484" t="s">
        <v>144</v>
      </c>
      <c r="I484" t="s">
        <v>90</v>
      </c>
      <c r="J484" t="s">
        <v>69</v>
      </c>
      <c r="K484" s="14">
        <v>4009.49</v>
      </c>
      <c r="L484">
        <v>0</v>
      </c>
      <c r="M484" t="s">
        <v>57</v>
      </c>
      <c r="N484" t="s">
        <v>85</v>
      </c>
    </row>
    <row r="485" spans="1:14">
      <c r="A485">
        <v>612100019</v>
      </c>
      <c r="B485">
        <v>202110</v>
      </c>
      <c r="C485">
        <v>4071</v>
      </c>
      <c r="D485" t="s">
        <v>35</v>
      </c>
      <c r="E485" t="s">
        <v>67</v>
      </c>
      <c r="F485">
        <v>5605240059</v>
      </c>
      <c r="G485" t="s">
        <v>125</v>
      </c>
      <c r="H485" t="s">
        <v>144</v>
      </c>
      <c r="I485" t="s">
        <v>90</v>
      </c>
      <c r="J485" t="s">
        <v>69</v>
      </c>
      <c r="K485" s="14">
        <v>3248.64</v>
      </c>
      <c r="L485">
        <v>0</v>
      </c>
      <c r="M485" t="s">
        <v>57</v>
      </c>
      <c r="N485" t="s">
        <v>85</v>
      </c>
    </row>
    <row r="486" spans="1:14">
      <c r="A486">
        <v>612100019</v>
      </c>
      <c r="B486">
        <v>202110</v>
      </c>
      <c r="C486">
        <v>4071</v>
      </c>
      <c r="D486" t="s">
        <v>35</v>
      </c>
      <c r="E486" t="s">
        <v>67</v>
      </c>
      <c r="F486">
        <v>5703072305</v>
      </c>
      <c r="G486" t="s">
        <v>124</v>
      </c>
      <c r="H486" t="s">
        <v>144</v>
      </c>
      <c r="I486" t="s">
        <v>90</v>
      </c>
      <c r="J486" t="s">
        <v>69</v>
      </c>
      <c r="K486" s="14">
        <v>3994.56</v>
      </c>
      <c r="L486">
        <v>0</v>
      </c>
      <c r="M486" t="s">
        <v>57</v>
      </c>
      <c r="N486" t="s">
        <v>85</v>
      </c>
    </row>
    <row r="487" spans="1:14">
      <c r="A487">
        <v>622102216</v>
      </c>
      <c r="B487">
        <v>202110</v>
      </c>
      <c r="C487">
        <v>4071</v>
      </c>
      <c r="D487" t="s">
        <v>35</v>
      </c>
      <c r="E487" t="s">
        <v>128</v>
      </c>
      <c r="F487">
        <v>5703072305</v>
      </c>
      <c r="G487" t="s">
        <v>124</v>
      </c>
      <c r="H487" t="s">
        <v>144</v>
      </c>
      <c r="I487" t="s">
        <v>90</v>
      </c>
      <c r="J487" t="s">
        <v>127</v>
      </c>
      <c r="K487" s="14">
        <v>3635.05</v>
      </c>
      <c r="N487" t="s">
        <v>85</v>
      </c>
    </row>
    <row r="488" spans="1:14">
      <c r="A488">
        <v>622102216</v>
      </c>
      <c r="B488">
        <v>202110</v>
      </c>
      <c r="C488">
        <v>4071</v>
      </c>
      <c r="D488" t="s">
        <v>35</v>
      </c>
      <c r="E488" t="s">
        <v>128</v>
      </c>
      <c r="F488">
        <v>6909040393</v>
      </c>
      <c r="G488" t="s">
        <v>181</v>
      </c>
      <c r="H488" t="s">
        <v>144</v>
      </c>
      <c r="I488" t="s">
        <v>90</v>
      </c>
      <c r="J488" t="s">
        <v>127</v>
      </c>
      <c r="K488" s="14">
        <v>3648.64</v>
      </c>
      <c r="N488" t="s">
        <v>85</v>
      </c>
    </row>
    <row r="489" spans="1:14">
      <c r="A489">
        <v>622102216</v>
      </c>
      <c r="B489">
        <v>202110</v>
      </c>
      <c r="C489">
        <v>4071</v>
      </c>
      <c r="D489" t="s">
        <v>35</v>
      </c>
      <c r="E489" t="s">
        <v>126</v>
      </c>
      <c r="F489">
        <v>5703072305</v>
      </c>
      <c r="G489" t="s">
        <v>124</v>
      </c>
      <c r="H489" t="s">
        <v>144</v>
      </c>
      <c r="I489" t="s">
        <v>90</v>
      </c>
      <c r="J489" t="s">
        <v>127</v>
      </c>
      <c r="K489" s="14">
        <v>359.51</v>
      </c>
      <c r="N489" t="s">
        <v>85</v>
      </c>
    </row>
    <row r="490" spans="1:14">
      <c r="A490">
        <v>622102216</v>
      </c>
      <c r="B490">
        <v>202110</v>
      </c>
      <c r="C490">
        <v>4071</v>
      </c>
      <c r="D490" t="s">
        <v>35</v>
      </c>
      <c r="E490" t="s">
        <v>128</v>
      </c>
      <c r="F490">
        <v>5605240059</v>
      </c>
      <c r="G490" t="s">
        <v>125</v>
      </c>
      <c r="H490" t="s">
        <v>144</v>
      </c>
      <c r="I490" t="s">
        <v>90</v>
      </c>
      <c r="J490" t="s">
        <v>127</v>
      </c>
      <c r="K490" s="14">
        <v>2956.26</v>
      </c>
      <c r="N490" t="s">
        <v>85</v>
      </c>
    </row>
    <row r="491" spans="1:14">
      <c r="A491">
        <v>622102216</v>
      </c>
      <c r="B491">
        <v>202110</v>
      </c>
      <c r="C491">
        <v>4071</v>
      </c>
      <c r="D491" t="s">
        <v>35</v>
      </c>
      <c r="E491" t="s">
        <v>129</v>
      </c>
      <c r="F491">
        <v>5703072305</v>
      </c>
      <c r="G491" t="s">
        <v>124</v>
      </c>
      <c r="H491" t="s">
        <v>144</v>
      </c>
      <c r="I491" t="s">
        <v>90</v>
      </c>
      <c r="J491" t="s">
        <v>127</v>
      </c>
      <c r="K491" s="14">
        <v>-3994.56</v>
      </c>
      <c r="N491" t="s">
        <v>85</v>
      </c>
    </row>
    <row r="492" spans="1:14">
      <c r="A492">
        <v>622102216</v>
      </c>
      <c r="B492">
        <v>202110</v>
      </c>
      <c r="C492">
        <v>4071</v>
      </c>
      <c r="D492" t="s">
        <v>35</v>
      </c>
      <c r="E492" t="s">
        <v>126</v>
      </c>
      <c r="F492">
        <v>5605240059</v>
      </c>
      <c r="G492" t="s">
        <v>125</v>
      </c>
      <c r="H492" t="s">
        <v>144</v>
      </c>
      <c r="I492" t="s">
        <v>90</v>
      </c>
      <c r="J492" t="s">
        <v>127</v>
      </c>
      <c r="K492" s="14">
        <v>292.38</v>
      </c>
      <c r="N492" t="s">
        <v>85</v>
      </c>
    </row>
    <row r="493" spans="1:14">
      <c r="A493">
        <v>622102216</v>
      </c>
      <c r="B493">
        <v>202110</v>
      </c>
      <c r="C493">
        <v>4071</v>
      </c>
      <c r="D493" t="s">
        <v>35</v>
      </c>
      <c r="E493" t="s">
        <v>126</v>
      </c>
      <c r="F493">
        <v>6909040393</v>
      </c>
      <c r="G493" t="s">
        <v>181</v>
      </c>
      <c r="H493" t="s">
        <v>144</v>
      </c>
      <c r="I493" t="s">
        <v>90</v>
      </c>
      <c r="J493" t="s">
        <v>127</v>
      </c>
      <c r="K493" s="14">
        <v>360.85</v>
      </c>
      <c r="N493" t="s">
        <v>85</v>
      </c>
    </row>
    <row r="494" spans="1:14">
      <c r="A494">
        <v>622102216</v>
      </c>
      <c r="B494">
        <v>202110</v>
      </c>
      <c r="C494">
        <v>4071</v>
      </c>
      <c r="D494" t="s">
        <v>35</v>
      </c>
      <c r="E494" t="s">
        <v>129</v>
      </c>
      <c r="F494">
        <v>5605240059</v>
      </c>
      <c r="G494" t="s">
        <v>125</v>
      </c>
      <c r="H494" t="s">
        <v>144</v>
      </c>
      <c r="I494" t="s">
        <v>90</v>
      </c>
      <c r="J494" t="s">
        <v>127</v>
      </c>
      <c r="K494" s="14">
        <v>-3248.64</v>
      </c>
      <c r="N494" t="s">
        <v>85</v>
      </c>
    </row>
    <row r="495" spans="1:14">
      <c r="A495">
        <v>622102216</v>
      </c>
      <c r="B495">
        <v>202110</v>
      </c>
      <c r="C495">
        <v>4071</v>
      </c>
      <c r="D495" t="s">
        <v>35</v>
      </c>
      <c r="E495" t="s">
        <v>129</v>
      </c>
      <c r="F495">
        <v>6909040393</v>
      </c>
      <c r="G495" t="s">
        <v>181</v>
      </c>
      <c r="H495" t="s">
        <v>144</v>
      </c>
      <c r="I495" t="s">
        <v>90</v>
      </c>
      <c r="J495" t="s">
        <v>127</v>
      </c>
      <c r="K495" s="14">
        <v>-4009.49</v>
      </c>
      <c r="N495" t="s">
        <v>85</v>
      </c>
    </row>
    <row r="496" spans="1:14">
      <c r="A496">
        <v>612100021</v>
      </c>
      <c r="B496">
        <v>202111</v>
      </c>
      <c r="C496">
        <v>4071</v>
      </c>
      <c r="D496" t="s">
        <v>35</v>
      </c>
      <c r="E496" t="s">
        <v>67</v>
      </c>
      <c r="F496">
        <v>5605240059</v>
      </c>
      <c r="G496" t="s">
        <v>125</v>
      </c>
      <c r="H496" t="s">
        <v>144</v>
      </c>
      <c r="I496" t="s">
        <v>90</v>
      </c>
      <c r="J496" t="s">
        <v>69</v>
      </c>
      <c r="K496" s="14">
        <v>3248.64</v>
      </c>
      <c r="L496">
        <v>0</v>
      </c>
      <c r="M496" t="s">
        <v>57</v>
      </c>
      <c r="N496" t="s">
        <v>85</v>
      </c>
    </row>
    <row r="497" spans="1:14">
      <c r="A497">
        <v>612100021</v>
      </c>
      <c r="B497">
        <v>202111</v>
      </c>
      <c r="C497">
        <v>4071</v>
      </c>
      <c r="D497" t="s">
        <v>35</v>
      </c>
      <c r="E497" t="s">
        <v>67</v>
      </c>
      <c r="F497">
        <v>5703072305</v>
      </c>
      <c r="G497" t="s">
        <v>124</v>
      </c>
      <c r="H497" t="s">
        <v>144</v>
      </c>
      <c r="I497" t="s">
        <v>90</v>
      </c>
      <c r="J497" t="s">
        <v>69</v>
      </c>
      <c r="K497" s="14">
        <v>2003.38</v>
      </c>
      <c r="L497">
        <v>0</v>
      </c>
      <c r="M497" t="s">
        <v>57</v>
      </c>
      <c r="N497" t="s">
        <v>85</v>
      </c>
    </row>
    <row r="498" spans="1:14">
      <c r="A498">
        <v>612100021</v>
      </c>
      <c r="B498">
        <v>202111</v>
      </c>
      <c r="C498">
        <v>4071</v>
      </c>
      <c r="D498" t="s">
        <v>35</v>
      </c>
      <c r="E498" t="s">
        <v>67</v>
      </c>
      <c r="F498">
        <v>6909040393</v>
      </c>
      <c r="G498" t="s">
        <v>181</v>
      </c>
      <c r="H498" t="s">
        <v>144</v>
      </c>
      <c r="I498" t="s">
        <v>90</v>
      </c>
      <c r="J498" t="s">
        <v>69</v>
      </c>
      <c r="K498" s="14">
        <v>4009.49</v>
      </c>
      <c r="L498">
        <v>0</v>
      </c>
      <c r="M498" t="s">
        <v>57</v>
      </c>
      <c r="N498" t="s">
        <v>85</v>
      </c>
    </row>
    <row r="499" spans="1:14">
      <c r="A499">
        <v>622102479</v>
      </c>
      <c r="B499">
        <v>202111</v>
      </c>
      <c r="C499">
        <v>4071</v>
      </c>
      <c r="D499" t="s">
        <v>35</v>
      </c>
      <c r="E499" t="s">
        <v>128</v>
      </c>
      <c r="F499">
        <v>5703072305</v>
      </c>
      <c r="G499" t="s">
        <v>124</v>
      </c>
      <c r="H499" t="s">
        <v>144</v>
      </c>
      <c r="I499" t="s">
        <v>90</v>
      </c>
      <c r="J499" t="s">
        <v>127</v>
      </c>
      <c r="K499" s="14">
        <v>1823.08</v>
      </c>
      <c r="N499" t="s">
        <v>85</v>
      </c>
    </row>
    <row r="500" spans="1:14">
      <c r="A500">
        <v>622102479</v>
      </c>
      <c r="B500">
        <v>202111</v>
      </c>
      <c r="C500">
        <v>4071</v>
      </c>
      <c r="D500" t="s">
        <v>35</v>
      </c>
      <c r="E500" t="s">
        <v>128</v>
      </c>
      <c r="F500">
        <v>6909040393</v>
      </c>
      <c r="G500" t="s">
        <v>181</v>
      </c>
      <c r="H500" t="s">
        <v>144</v>
      </c>
      <c r="I500" t="s">
        <v>90</v>
      </c>
      <c r="J500" t="s">
        <v>127</v>
      </c>
      <c r="K500" s="14">
        <v>3648.64</v>
      </c>
      <c r="N500" t="s">
        <v>85</v>
      </c>
    </row>
    <row r="501" spans="1:14">
      <c r="A501">
        <v>622102479</v>
      </c>
      <c r="B501">
        <v>202111</v>
      </c>
      <c r="C501">
        <v>4071</v>
      </c>
      <c r="D501" t="s">
        <v>35</v>
      </c>
      <c r="E501" t="s">
        <v>126</v>
      </c>
      <c r="F501">
        <v>5703072305</v>
      </c>
      <c r="G501" t="s">
        <v>124</v>
      </c>
      <c r="H501" t="s">
        <v>144</v>
      </c>
      <c r="I501" t="s">
        <v>90</v>
      </c>
      <c r="J501" t="s">
        <v>127</v>
      </c>
      <c r="K501" s="14">
        <v>180.3</v>
      </c>
      <c r="N501" t="s">
        <v>85</v>
      </c>
    </row>
    <row r="502" spans="1:14">
      <c r="A502">
        <v>622102479</v>
      </c>
      <c r="B502">
        <v>202111</v>
      </c>
      <c r="C502">
        <v>4071</v>
      </c>
      <c r="D502" t="s">
        <v>35</v>
      </c>
      <c r="E502" t="s">
        <v>129</v>
      </c>
      <c r="F502">
        <v>5703072305</v>
      </c>
      <c r="G502" t="s">
        <v>124</v>
      </c>
      <c r="H502" t="s">
        <v>144</v>
      </c>
      <c r="I502" t="s">
        <v>90</v>
      </c>
      <c r="J502" t="s">
        <v>127</v>
      </c>
      <c r="K502" s="14">
        <v>-2003.38</v>
      </c>
      <c r="N502" t="s">
        <v>85</v>
      </c>
    </row>
    <row r="503" spans="1:14">
      <c r="A503">
        <v>622102479</v>
      </c>
      <c r="B503">
        <v>202111</v>
      </c>
      <c r="C503">
        <v>4071</v>
      </c>
      <c r="D503" t="s">
        <v>35</v>
      </c>
      <c r="E503" t="s">
        <v>129</v>
      </c>
      <c r="F503">
        <v>6909040393</v>
      </c>
      <c r="G503" t="s">
        <v>181</v>
      </c>
      <c r="H503" t="s">
        <v>144</v>
      </c>
      <c r="I503" t="s">
        <v>90</v>
      </c>
      <c r="J503" t="s">
        <v>127</v>
      </c>
      <c r="K503" s="14">
        <v>-4009.49</v>
      </c>
      <c r="N503" t="s">
        <v>85</v>
      </c>
    </row>
    <row r="504" spans="1:14">
      <c r="A504">
        <v>622102479</v>
      </c>
      <c r="B504">
        <v>202111</v>
      </c>
      <c r="C504">
        <v>4071</v>
      </c>
      <c r="D504" t="s">
        <v>35</v>
      </c>
      <c r="E504" t="s">
        <v>129</v>
      </c>
      <c r="F504">
        <v>5605240059</v>
      </c>
      <c r="G504" t="s">
        <v>125</v>
      </c>
      <c r="H504" t="s">
        <v>144</v>
      </c>
      <c r="I504" t="s">
        <v>90</v>
      </c>
      <c r="J504" t="s">
        <v>127</v>
      </c>
      <c r="K504" s="14">
        <v>-3248.64</v>
      </c>
      <c r="N504" t="s">
        <v>85</v>
      </c>
    </row>
    <row r="505" spans="1:14">
      <c r="A505">
        <v>622102479</v>
      </c>
      <c r="B505">
        <v>202111</v>
      </c>
      <c r="C505">
        <v>4071</v>
      </c>
      <c r="D505" t="s">
        <v>35</v>
      </c>
      <c r="E505" t="s">
        <v>128</v>
      </c>
      <c r="F505">
        <v>5605240059</v>
      </c>
      <c r="G505" t="s">
        <v>125</v>
      </c>
      <c r="H505" t="s">
        <v>144</v>
      </c>
      <c r="I505" t="s">
        <v>90</v>
      </c>
      <c r="J505" t="s">
        <v>127</v>
      </c>
      <c r="K505" s="14">
        <v>2956.26</v>
      </c>
      <c r="N505" t="s">
        <v>85</v>
      </c>
    </row>
    <row r="506" spans="1:14">
      <c r="A506">
        <v>622102479</v>
      </c>
      <c r="B506">
        <v>202111</v>
      </c>
      <c r="C506">
        <v>4071</v>
      </c>
      <c r="D506" t="s">
        <v>35</v>
      </c>
      <c r="E506" t="s">
        <v>126</v>
      </c>
      <c r="F506">
        <v>5605240059</v>
      </c>
      <c r="G506" t="s">
        <v>125</v>
      </c>
      <c r="H506" t="s">
        <v>144</v>
      </c>
      <c r="I506" t="s">
        <v>90</v>
      </c>
      <c r="J506" t="s">
        <v>127</v>
      </c>
      <c r="K506" s="14">
        <v>292.38</v>
      </c>
      <c r="N506" t="s">
        <v>85</v>
      </c>
    </row>
    <row r="507" spans="1:14">
      <c r="A507">
        <v>622102479</v>
      </c>
      <c r="B507">
        <v>202111</v>
      </c>
      <c r="C507">
        <v>4071</v>
      </c>
      <c r="D507" t="s">
        <v>35</v>
      </c>
      <c r="E507" t="s">
        <v>126</v>
      </c>
      <c r="F507">
        <v>6909040393</v>
      </c>
      <c r="G507" t="s">
        <v>181</v>
      </c>
      <c r="H507" t="s">
        <v>144</v>
      </c>
      <c r="I507" t="s">
        <v>90</v>
      </c>
      <c r="J507" t="s">
        <v>127</v>
      </c>
      <c r="K507" s="14">
        <v>360.85</v>
      </c>
      <c r="N507" t="s">
        <v>85</v>
      </c>
    </row>
    <row r="508" spans="1:14">
      <c r="A508">
        <v>622102756</v>
      </c>
      <c r="B508">
        <v>202112</v>
      </c>
      <c r="C508">
        <v>4071</v>
      </c>
      <c r="D508" t="s">
        <v>35</v>
      </c>
      <c r="E508" t="s">
        <v>129</v>
      </c>
      <c r="F508">
        <v>6909040393</v>
      </c>
      <c r="G508" t="s">
        <v>181</v>
      </c>
      <c r="H508" t="s">
        <v>144</v>
      </c>
      <c r="I508" t="s">
        <v>90</v>
      </c>
      <c r="J508" t="s">
        <v>127</v>
      </c>
      <c r="K508" s="14">
        <v>-2908.91</v>
      </c>
      <c r="N508" t="s">
        <v>85</v>
      </c>
    </row>
    <row r="509" spans="1:14">
      <c r="A509">
        <v>622102756</v>
      </c>
      <c r="B509">
        <v>202112</v>
      </c>
      <c r="C509">
        <v>4071</v>
      </c>
      <c r="D509" t="s">
        <v>35</v>
      </c>
      <c r="E509" t="s">
        <v>126</v>
      </c>
      <c r="F509">
        <v>6909040393</v>
      </c>
      <c r="G509" t="s">
        <v>181</v>
      </c>
      <c r="H509" t="s">
        <v>144</v>
      </c>
      <c r="I509" t="s">
        <v>90</v>
      </c>
      <c r="J509" t="s">
        <v>127</v>
      </c>
      <c r="K509" s="14">
        <v>261.8</v>
      </c>
      <c r="N509" t="s">
        <v>85</v>
      </c>
    </row>
    <row r="510" spans="1:14">
      <c r="A510">
        <v>622102756</v>
      </c>
      <c r="B510">
        <v>202112</v>
      </c>
      <c r="C510">
        <v>4071</v>
      </c>
      <c r="D510" t="s">
        <v>35</v>
      </c>
      <c r="E510" t="s">
        <v>128</v>
      </c>
      <c r="F510">
        <v>6909040393</v>
      </c>
      <c r="G510" t="s">
        <v>181</v>
      </c>
      <c r="H510" t="s">
        <v>144</v>
      </c>
      <c r="I510" t="s">
        <v>90</v>
      </c>
      <c r="J510" t="s">
        <v>127</v>
      </c>
      <c r="K510" s="14">
        <v>2647.11</v>
      </c>
      <c r="N510" t="s">
        <v>85</v>
      </c>
    </row>
    <row r="511" spans="1:14">
      <c r="A511">
        <v>622102756</v>
      </c>
      <c r="B511">
        <v>202112</v>
      </c>
      <c r="C511">
        <v>4071</v>
      </c>
      <c r="D511" t="s">
        <v>35</v>
      </c>
      <c r="E511" t="s">
        <v>128</v>
      </c>
      <c r="F511">
        <v>5703072305</v>
      </c>
      <c r="G511" t="s">
        <v>124</v>
      </c>
      <c r="H511" t="s">
        <v>144</v>
      </c>
      <c r="I511" t="s">
        <v>90</v>
      </c>
      <c r="J511" t="s">
        <v>68</v>
      </c>
      <c r="K511" s="14">
        <v>10133.24</v>
      </c>
      <c r="N511" t="s">
        <v>85</v>
      </c>
    </row>
    <row r="512" spans="1:14">
      <c r="A512">
        <v>622102756</v>
      </c>
      <c r="B512">
        <v>202112</v>
      </c>
      <c r="C512">
        <v>4071</v>
      </c>
      <c r="D512" t="s">
        <v>35</v>
      </c>
      <c r="E512" t="s">
        <v>129</v>
      </c>
      <c r="F512">
        <v>5703072305</v>
      </c>
      <c r="G512" t="s">
        <v>124</v>
      </c>
      <c r="H512" t="s">
        <v>144</v>
      </c>
      <c r="I512" t="s">
        <v>90</v>
      </c>
      <c r="J512" t="s">
        <v>68</v>
      </c>
      <c r="K512" s="14">
        <v>-11135.43</v>
      </c>
      <c r="N512" t="s">
        <v>85</v>
      </c>
    </row>
    <row r="513" spans="1:14">
      <c r="A513">
        <v>622102756</v>
      </c>
      <c r="B513">
        <v>202112</v>
      </c>
      <c r="C513">
        <v>4071</v>
      </c>
      <c r="D513" t="s">
        <v>35</v>
      </c>
      <c r="E513" t="s">
        <v>126</v>
      </c>
      <c r="F513">
        <v>6909040393</v>
      </c>
      <c r="G513" t="s">
        <v>181</v>
      </c>
      <c r="H513" t="s">
        <v>144</v>
      </c>
      <c r="I513" t="s">
        <v>90</v>
      </c>
      <c r="J513" t="s">
        <v>68</v>
      </c>
      <c r="K513" s="14">
        <v>-261.8</v>
      </c>
      <c r="N513" t="s">
        <v>85</v>
      </c>
    </row>
    <row r="514" spans="1:14">
      <c r="A514">
        <v>622102756</v>
      </c>
      <c r="B514">
        <v>202112</v>
      </c>
      <c r="C514">
        <v>4071</v>
      </c>
      <c r="D514" t="s">
        <v>35</v>
      </c>
      <c r="E514" t="s">
        <v>126</v>
      </c>
      <c r="F514">
        <v>5703072305</v>
      </c>
      <c r="G514" t="s">
        <v>124</v>
      </c>
      <c r="H514" t="s">
        <v>144</v>
      </c>
      <c r="I514" t="s">
        <v>90</v>
      </c>
      <c r="J514" t="s">
        <v>127</v>
      </c>
      <c r="K514" s="14">
        <v>-1002.19</v>
      </c>
      <c r="N514" t="s">
        <v>85</v>
      </c>
    </row>
    <row r="515" spans="1:14">
      <c r="A515">
        <v>622102756</v>
      </c>
      <c r="B515">
        <v>202112</v>
      </c>
      <c r="C515">
        <v>4071</v>
      </c>
      <c r="D515" t="s">
        <v>35</v>
      </c>
      <c r="E515" t="s">
        <v>128</v>
      </c>
      <c r="F515">
        <v>5703072305</v>
      </c>
      <c r="G515" t="s">
        <v>124</v>
      </c>
      <c r="H515" t="s">
        <v>144</v>
      </c>
      <c r="I515" t="s">
        <v>90</v>
      </c>
      <c r="J515" t="s">
        <v>127</v>
      </c>
      <c r="K515" s="14">
        <v>-10133.24</v>
      </c>
      <c r="N515" t="s">
        <v>85</v>
      </c>
    </row>
    <row r="516" spans="1:14">
      <c r="A516">
        <v>622102756</v>
      </c>
      <c r="B516">
        <v>202112</v>
      </c>
      <c r="C516">
        <v>4071</v>
      </c>
      <c r="D516" t="s">
        <v>35</v>
      </c>
      <c r="E516" t="s">
        <v>128</v>
      </c>
      <c r="F516">
        <v>5605240059</v>
      </c>
      <c r="G516" t="s">
        <v>125</v>
      </c>
      <c r="H516" t="s">
        <v>144</v>
      </c>
      <c r="I516" t="s">
        <v>90</v>
      </c>
      <c r="J516" t="s">
        <v>68</v>
      </c>
      <c r="K516" s="14">
        <v>2677.17</v>
      </c>
      <c r="N516" t="s">
        <v>85</v>
      </c>
    </row>
    <row r="517" spans="1:14">
      <c r="A517">
        <v>622102756</v>
      </c>
      <c r="B517">
        <v>202112</v>
      </c>
      <c r="C517">
        <v>4071</v>
      </c>
      <c r="D517" t="s">
        <v>35</v>
      </c>
      <c r="E517" t="s">
        <v>129</v>
      </c>
      <c r="F517">
        <v>6909040393</v>
      </c>
      <c r="G517" t="s">
        <v>181</v>
      </c>
      <c r="H517" t="s">
        <v>144</v>
      </c>
      <c r="I517" t="s">
        <v>90</v>
      </c>
      <c r="J517" t="s">
        <v>68</v>
      </c>
      <c r="K517" s="14">
        <v>2908.91</v>
      </c>
      <c r="N517" t="s">
        <v>85</v>
      </c>
    </row>
    <row r="518" spans="1:14">
      <c r="A518">
        <v>622102756</v>
      </c>
      <c r="B518">
        <v>202112</v>
      </c>
      <c r="C518">
        <v>4071</v>
      </c>
      <c r="D518" t="s">
        <v>35</v>
      </c>
      <c r="E518" t="s">
        <v>128</v>
      </c>
      <c r="F518">
        <v>5605240059</v>
      </c>
      <c r="G518" t="s">
        <v>125</v>
      </c>
      <c r="H518" t="s">
        <v>144</v>
      </c>
      <c r="I518" t="s">
        <v>90</v>
      </c>
      <c r="J518" t="s">
        <v>127</v>
      </c>
      <c r="K518" s="14">
        <v>-2677.17</v>
      </c>
      <c r="N518" t="s">
        <v>85</v>
      </c>
    </row>
    <row r="519" spans="1:14">
      <c r="A519">
        <v>622102756</v>
      </c>
      <c r="B519">
        <v>202112</v>
      </c>
      <c r="C519">
        <v>4071</v>
      </c>
      <c r="D519" t="s">
        <v>35</v>
      </c>
      <c r="E519" t="s">
        <v>129</v>
      </c>
      <c r="F519">
        <v>5605240059</v>
      </c>
      <c r="G519" t="s">
        <v>125</v>
      </c>
      <c r="H519" t="s">
        <v>144</v>
      </c>
      <c r="I519" t="s">
        <v>90</v>
      </c>
      <c r="J519" t="s">
        <v>127</v>
      </c>
      <c r="K519" s="14">
        <v>2941.94</v>
      </c>
      <c r="N519" t="s">
        <v>85</v>
      </c>
    </row>
    <row r="520" spans="1:14">
      <c r="A520">
        <v>622102756</v>
      </c>
      <c r="B520">
        <v>202112</v>
      </c>
      <c r="C520">
        <v>4071</v>
      </c>
      <c r="D520" t="s">
        <v>35</v>
      </c>
      <c r="E520" t="s">
        <v>126</v>
      </c>
      <c r="F520">
        <v>5605240059</v>
      </c>
      <c r="G520" t="s">
        <v>125</v>
      </c>
      <c r="H520" t="s">
        <v>144</v>
      </c>
      <c r="I520" t="s">
        <v>90</v>
      </c>
      <c r="J520" t="s">
        <v>127</v>
      </c>
      <c r="K520" s="14">
        <v>-264.77</v>
      </c>
      <c r="N520" t="s">
        <v>85</v>
      </c>
    </row>
    <row r="521" spans="1:14">
      <c r="A521">
        <v>622102756</v>
      </c>
      <c r="B521">
        <v>202112</v>
      </c>
      <c r="C521">
        <v>4071</v>
      </c>
      <c r="D521" t="s">
        <v>35</v>
      </c>
      <c r="E521" t="s">
        <v>129</v>
      </c>
      <c r="F521">
        <v>5703072305</v>
      </c>
      <c r="G521" t="s">
        <v>124</v>
      </c>
      <c r="H521" t="s">
        <v>144</v>
      </c>
      <c r="I521" t="s">
        <v>90</v>
      </c>
      <c r="J521" t="s">
        <v>127</v>
      </c>
      <c r="K521" s="14">
        <v>11135.43</v>
      </c>
      <c r="N521" t="s">
        <v>85</v>
      </c>
    </row>
    <row r="522" spans="1:14">
      <c r="A522">
        <v>622102756</v>
      </c>
      <c r="B522">
        <v>202112</v>
      </c>
      <c r="C522">
        <v>4071</v>
      </c>
      <c r="D522" t="s">
        <v>35</v>
      </c>
      <c r="E522" t="s">
        <v>126</v>
      </c>
      <c r="F522">
        <v>5703072305</v>
      </c>
      <c r="G522" t="s">
        <v>124</v>
      </c>
      <c r="H522" t="s">
        <v>144</v>
      </c>
      <c r="I522" t="s">
        <v>90</v>
      </c>
      <c r="J522" t="s">
        <v>68</v>
      </c>
      <c r="K522" s="14">
        <v>1002.19</v>
      </c>
      <c r="N522" t="s">
        <v>85</v>
      </c>
    </row>
    <row r="523" spans="1:14">
      <c r="A523">
        <v>622102756</v>
      </c>
      <c r="B523">
        <v>202112</v>
      </c>
      <c r="C523">
        <v>4071</v>
      </c>
      <c r="D523" t="s">
        <v>35</v>
      </c>
      <c r="E523" t="s">
        <v>129</v>
      </c>
      <c r="F523">
        <v>5605240059</v>
      </c>
      <c r="G523" t="s">
        <v>125</v>
      </c>
      <c r="H523" t="s">
        <v>144</v>
      </c>
      <c r="I523" t="s">
        <v>90</v>
      </c>
      <c r="J523" t="s">
        <v>68</v>
      </c>
      <c r="K523" s="14">
        <v>-2941.94</v>
      </c>
      <c r="N523" t="s">
        <v>85</v>
      </c>
    </row>
    <row r="524" spans="1:14">
      <c r="A524">
        <v>622102756</v>
      </c>
      <c r="B524">
        <v>202112</v>
      </c>
      <c r="C524">
        <v>4071</v>
      </c>
      <c r="D524" t="s">
        <v>35</v>
      </c>
      <c r="E524" t="s">
        <v>128</v>
      </c>
      <c r="F524">
        <v>6909040393</v>
      </c>
      <c r="G524" t="s">
        <v>181</v>
      </c>
      <c r="H524" t="s">
        <v>144</v>
      </c>
      <c r="I524" t="s">
        <v>90</v>
      </c>
      <c r="J524" t="s">
        <v>68</v>
      </c>
      <c r="K524" s="14">
        <v>-2647.11</v>
      </c>
      <c r="N524" t="s">
        <v>85</v>
      </c>
    </row>
    <row r="525" spans="1:14">
      <c r="A525">
        <v>622102756</v>
      </c>
      <c r="B525">
        <v>202112</v>
      </c>
      <c r="C525">
        <v>4071</v>
      </c>
      <c r="D525" t="s">
        <v>35</v>
      </c>
      <c r="E525" t="s">
        <v>126</v>
      </c>
      <c r="F525">
        <v>5605240059</v>
      </c>
      <c r="G525" t="s">
        <v>125</v>
      </c>
      <c r="H525" t="s">
        <v>144</v>
      </c>
      <c r="I525" t="s">
        <v>90</v>
      </c>
      <c r="J525" t="s">
        <v>68</v>
      </c>
      <c r="K525" s="14">
        <v>264.77</v>
      </c>
      <c r="N525" t="s">
        <v>85</v>
      </c>
    </row>
    <row r="526" spans="1:14">
      <c r="A526">
        <v>612100023</v>
      </c>
      <c r="B526">
        <v>202112</v>
      </c>
      <c r="C526">
        <v>4071</v>
      </c>
      <c r="D526" t="s">
        <v>35</v>
      </c>
      <c r="E526" t="s">
        <v>67</v>
      </c>
      <c r="F526">
        <v>5605240059</v>
      </c>
      <c r="G526" t="s">
        <v>125</v>
      </c>
      <c r="H526" t="s">
        <v>144</v>
      </c>
      <c r="I526" t="s">
        <v>90</v>
      </c>
      <c r="J526" t="s">
        <v>69</v>
      </c>
      <c r="K526" s="14">
        <v>-2941.94</v>
      </c>
      <c r="L526">
        <v>0</v>
      </c>
      <c r="M526" t="s">
        <v>57</v>
      </c>
      <c r="N526" t="s">
        <v>85</v>
      </c>
    </row>
    <row r="527" spans="1:14">
      <c r="A527">
        <v>612100023</v>
      </c>
      <c r="B527">
        <v>202112</v>
      </c>
      <c r="C527">
        <v>4071</v>
      </c>
      <c r="D527" t="s">
        <v>35</v>
      </c>
      <c r="E527" t="s">
        <v>67</v>
      </c>
      <c r="F527">
        <v>5703072305</v>
      </c>
      <c r="G527" t="s">
        <v>124</v>
      </c>
      <c r="H527" t="s">
        <v>144</v>
      </c>
      <c r="I527" t="s">
        <v>90</v>
      </c>
      <c r="J527" t="s">
        <v>69</v>
      </c>
      <c r="K527" s="14">
        <v>-11135.43</v>
      </c>
      <c r="L527">
        <v>0</v>
      </c>
      <c r="M527" t="s">
        <v>57</v>
      </c>
      <c r="N527" t="s">
        <v>85</v>
      </c>
    </row>
    <row r="528" spans="1:14">
      <c r="A528">
        <v>622102755</v>
      </c>
      <c r="B528">
        <v>202112</v>
      </c>
      <c r="C528">
        <v>4071</v>
      </c>
      <c r="D528" t="s">
        <v>35</v>
      </c>
      <c r="E528" t="s">
        <v>129</v>
      </c>
      <c r="F528">
        <v>5605240059</v>
      </c>
      <c r="G528" t="s">
        <v>125</v>
      </c>
      <c r="H528" t="s">
        <v>144</v>
      </c>
      <c r="I528" t="s">
        <v>90</v>
      </c>
      <c r="J528" t="s">
        <v>127</v>
      </c>
      <c r="K528" s="14">
        <v>2941.94</v>
      </c>
      <c r="N528" t="s">
        <v>85</v>
      </c>
    </row>
    <row r="529" spans="1:14">
      <c r="A529">
        <v>622102755</v>
      </c>
      <c r="B529">
        <v>202112</v>
      </c>
      <c r="C529">
        <v>4071</v>
      </c>
      <c r="D529" t="s">
        <v>35</v>
      </c>
      <c r="E529" t="s">
        <v>126</v>
      </c>
      <c r="F529">
        <v>5703072305</v>
      </c>
      <c r="G529" t="s">
        <v>124</v>
      </c>
      <c r="H529" t="s">
        <v>144</v>
      </c>
      <c r="I529" t="s">
        <v>90</v>
      </c>
      <c r="J529" t="s">
        <v>127</v>
      </c>
      <c r="K529" s="14">
        <v>-1002.19</v>
      </c>
      <c r="N529" t="s">
        <v>85</v>
      </c>
    </row>
    <row r="530" spans="1:14">
      <c r="A530">
        <v>622102755</v>
      </c>
      <c r="B530">
        <v>202112</v>
      </c>
      <c r="C530">
        <v>4071</v>
      </c>
      <c r="D530" t="s">
        <v>35</v>
      </c>
      <c r="E530" t="s">
        <v>128</v>
      </c>
      <c r="F530">
        <v>5605240059</v>
      </c>
      <c r="G530" t="s">
        <v>125</v>
      </c>
      <c r="H530" t="s">
        <v>144</v>
      </c>
      <c r="I530" t="s">
        <v>90</v>
      </c>
      <c r="J530" t="s">
        <v>127</v>
      </c>
      <c r="K530" s="14">
        <v>-2677.17</v>
      </c>
      <c r="N530" t="s">
        <v>85</v>
      </c>
    </row>
    <row r="531" spans="1:14">
      <c r="A531">
        <v>622102755</v>
      </c>
      <c r="B531">
        <v>202112</v>
      </c>
      <c r="C531">
        <v>4071</v>
      </c>
      <c r="D531" t="s">
        <v>35</v>
      </c>
      <c r="E531" t="s">
        <v>129</v>
      </c>
      <c r="F531">
        <v>6909040393</v>
      </c>
      <c r="G531" t="s">
        <v>181</v>
      </c>
      <c r="H531" t="s">
        <v>144</v>
      </c>
      <c r="I531" t="s">
        <v>90</v>
      </c>
      <c r="J531" t="s">
        <v>127</v>
      </c>
      <c r="K531" s="14">
        <v>-2908.91</v>
      </c>
      <c r="N531" t="s">
        <v>85</v>
      </c>
    </row>
    <row r="532" spans="1:14">
      <c r="A532">
        <v>612100023</v>
      </c>
      <c r="B532">
        <v>202112</v>
      </c>
      <c r="C532">
        <v>4071</v>
      </c>
      <c r="D532" t="s">
        <v>35</v>
      </c>
      <c r="E532" t="s">
        <v>67</v>
      </c>
      <c r="F532">
        <v>6909040393</v>
      </c>
      <c r="G532" t="s">
        <v>181</v>
      </c>
      <c r="H532" t="s">
        <v>144</v>
      </c>
      <c r="I532" t="s">
        <v>90</v>
      </c>
      <c r="J532" t="s">
        <v>69</v>
      </c>
      <c r="K532" s="14">
        <v>2908.91</v>
      </c>
      <c r="L532">
        <v>0</v>
      </c>
      <c r="M532" t="s">
        <v>57</v>
      </c>
      <c r="N532" t="s">
        <v>85</v>
      </c>
    </row>
    <row r="533" spans="1:14">
      <c r="A533">
        <v>622102755</v>
      </c>
      <c r="B533">
        <v>202112</v>
      </c>
      <c r="C533">
        <v>4071</v>
      </c>
      <c r="D533" t="s">
        <v>35</v>
      </c>
      <c r="E533" t="s">
        <v>126</v>
      </c>
      <c r="F533">
        <v>6909040393</v>
      </c>
      <c r="G533" t="s">
        <v>181</v>
      </c>
      <c r="H533" t="s">
        <v>144</v>
      </c>
      <c r="I533" t="s">
        <v>90</v>
      </c>
      <c r="J533" t="s">
        <v>127</v>
      </c>
      <c r="K533" s="14">
        <v>261.8</v>
      </c>
      <c r="N533" t="s">
        <v>85</v>
      </c>
    </row>
    <row r="534" spans="1:14">
      <c r="A534">
        <v>622102755</v>
      </c>
      <c r="B534">
        <v>202112</v>
      </c>
      <c r="C534">
        <v>4071</v>
      </c>
      <c r="D534" t="s">
        <v>35</v>
      </c>
      <c r="E534" t="s">
        <v>126</v>
      </c>
      <c r="F534">
        <v>5605240059</v>
      </c>
      <c r="G534" t="s">
        <v>125</v>
      </c>
      <c r="H534" t="s">
        <v>144</v>
      </c>
      <c r="I534" t="s">
        <v>90</v>
      </c>
      <c r="J534" t="s">
        <v>127</v>
      </c>
      <c r="K534" s="14">
        <v>-264.77</v>
      </c>
      <c r="N534" t="s">
        <v>85</v>
      </c>
    </row>
    <row r="535" spans="1:14">
      <c r="A535">
        <v>622102755</v>
      </c>
      <c r="B535">
        <v>202112</v>
      </c>
      <c r="C535">
        <v>4071</v>
      </c>
      <c r="D535" t="s">
        <v>35</v>
      </c>
      <c r="E535" t="s">
        <v>128</v>
      </c>
      <c r="F535">
        <v>5703072305</v>
      </c>
      <c r="G535" t="s">
        <v>124</v>
      </c>
      <c r="H535" t="s">
        <v>144</v>
      </c>
      <c r="I535" t="s">
        <v>90</v>
      </c>
      <c r="J535" t="s">
        <v>127</v>
      </c>
      <c r="K535" s="14">
        <v>-10133.24</v>
      </c>
      <c r="N535" t="s">
        <v>85</v>
      </c>
    </row>
    <row r="536" spans="1:14">
      <c r="A536">
        <v>622102755</v>
      </c>
      <c r="B536">
        <v>202112</v>
      </c>
      <c r="C536">
        <v>4071</v>
      </c>
      <c r="D536" t="s">
        <v>35</v>
      </c>
      <c r="E536" t="s">
        <v>128</v>
      </c>
      <c r="F536">
        <v>6909040393</v>
      </c>
      <c r="G536" t="s">
        <v>181</v>
      </c>
      <c r="H536" t="s">
        <v>144</v>
      </c>
      <c r="I536" t="s">
        <v>90</v>
      </c>
      <c r="J536" t="s">
        <v>127</v>
      </c>
      <c r="K536" s="14">
        <v>2647.11</v>
      </c>
      <c r="N536" t="s">
        <v>85</v>
      </c>
    </row>
    <row r="537" spans="1:14">
      <c r="A537">
        <v>622102755</v>
      </c>
      <c r="B537">
        <v>202112</v>
      </c>
      <c r="C537">
        <v>4071</v>
      </c>
      <c r="D537" t="s">
        <v>35</v>
      </c>
      <c r="E537" t="s">
        <v>129</v>
      </c>
      <c r="F537">
        <v>5703072305</v>
      </c>
      <c r="G537" t="s">
        <v>124</v>
      </c>
      <c r="H537" t="s">
        <v>144</v>
      </c>
      <c r="I537" t="s">
        <v>90</v>
      </c>
      <c r="J537" t="s">
        <v>127</v>
      </c>
      <c r="K537" s="14">
        <v>11135.43</v>
      </c>
      <c r="N537" t="s">
        <v>85</v>
      </c>
    </row>
    <row r="538" spans="1:14">
      <c r="A538">
        <v>121000020</v>
      </c>
      <c r="B538">
        <v>202101</v>
      </c>
      <c r="C538">
        <v>40613</v>
      </c>
      <c r="D538" t="s">
        <v>130</v>
      </c>
      <c r="E538" t="s">
        <v>67</v>
      </c>
      <c r="F538">
        <v>5703072305</v>
      </c>
      <c r="G538" t="s">
        <v>124</v>
      </c>
      <c r="H538" t="s">
        <v>144</v>
      </c>
      <c r="I538" t="s">
        <v>90</v>
      </c>
      <c r="J538" t="s">
        <v>187</v>
      </c>
      <c r="K538" s="14">
        <v>14274</v>
      </c>
      <c r="N538" t="s">
        <v>85</v>
      </c>
    </row>
    <row r="539" spans="1:14">
      <c r="A539">
        <v>622100321</v>
      </c>
      <c r="B539">
        <v>202101</v>
      </c>
      <c r="C539">
        <v>40613</v>
      </c>
      <c r="D539" t="s">
        <v>130</v>
      </c>
      <c r="E539" t="s">
        <v>126</v>
      </c>
      <c r="F539">
        <v>5703072305</v>
      </c>
      <c r="G539" t="s">
        <v>124</v>
      </c>
      <c r="H539" t="s">
        <v>144</v>
      </c>
      <c r="I539" t="s">
        <v>90</v>
      </c>
      <c r="J539" t="s">
        <v>127</v>
      </c>
      <c r="K539" s="14">
        <v>1284.6600000000001</v>
      </c>
      <c r="N539" t="s">
        <v>85</v>
      </c>
    </row>
    <row r="540" spans="1:14">
      <c r="A540">
        <v>622100321</v>
      </c>
      <c r="B540">
        <v>202101</v>
      </c>
      <c r="C540">
        <v>40613</v>
      </c>
      <c r="D540" t="s">
        <v>130</v>
      </c>
      <c r="E540" t="s">
        <v>129</v>
      </c>
      <c r="F540">
        <v>5703072305</v>
      </c>
      <c r="G540" t="s">
        <v>124</v>
      </c>
      <c r="H540" t="s">
        <v>144</v>
      </c>
      <c r="I540" t="s">
        <v>90</v>
      </c>
      <c r="J540" t="s">
        <v>127</v>
      </c>
      <c r="K540" s="14">
        <v>-14274</v>
      </c>
      <c r="N540" t="s">
        <v>85</v>
      </c>
    </row>
    <row r="541" spans="1:14">
      <c r="A541">
        <v>622100321</v>
      </c>
      <c r="B541">
        <v>202101</v>
      </c>
      <c r="C541">
        <v>40613</v>
      </c>
      <c r="D541" t="s">
        <v>130</v>
      </c>
      <c r="E541" t="s">
        <v>128</v>
      </c>
      <c r="F541">
        <v>5703072305</v>
      </c>
      <c r="G541" t="s">
        <v>124</v>
      </c>
      <c r="H541" t="s">
        <v>144</v>
      </c>
      <c r="I541" t="s">
        <v>90</v>
      </c>
      <c r="J541" t="s">
        <v>127</v>
      </c>
      <c r="K541" s="14">
        <v>12989.34</v>
      </c>
      <c r="N541" t="s">
        <v>85</v>
      </c>
    </row>
    <row r="542" spans="1:14">
      <c r="A542">
        <v>622100404</v>
      </c>
      <c r="B542">
        <v>202102</v>
      </c>
      <c r="C542">
        <v>40613</v>
      </c>
      <c r="D542" t="s">
        <v>130</v>
      </c>
      <c r="E542" t="s">
        <v>126</v>
      </c>
      <c r="F542">
        <v>5703072305</v>
      </c>
      <c r="G542" t="s">
        <v>124</v>
      </c>
      <c r="H542" t="s">
        <v>144</v>
      </c>
      <c r="I542" t="s">
        <v>90</v>
      </c>
      <c r="J542" t="s">
        <v>127</v>
      </c>
      <c r="K542" s="14">
        <v>1284.6600000000001</v>
      </c>
      <c r="N542" t="s">
        <v>85</v>
      </c>
    </row>
    <row r="543" spans="1:14">
      <c r="A543">
        <v>622100404</v>
      </c>
      <c r="B543">
        <v>202102</v>
      </c>
      <c r="C543">
        <v>40613</v>
      </c>
      <c r="D543" t="s">
        <v>130</v>
      </c>
      <c r="E543" t="s">
        <v>128</v>
      </c>
      <c r="F543">
        <v>5703072305</v>
      </c>
      <c r="G543" t="s">
        <v>124</v>
      </c>
      <c r="H543" t="s">
        <v>144</v>
      </c>
      <c r="I543" t="s">
        <v>90</v>
      </c>
      <c r="J543" t="s">
        <v>127</v>
      </c>
      <c r="K543" s="14">
        <v>12989.34</v>
      </c>
      <c r="N543" t="s">
        <v>85</v>
      </c>
    </row>
    <row r="544" spans="1:14">
      <c r="A544">
        <v>622100404</v>
      </c>
      <c r="B544">
        <v>202102</v>
      </c>
      <c r="C544">
        <v>40613</v>
      </c>
      <c r="D544" t="s">
        <v>130</v>
      </c>
      <c r="E544" t="s">
        <v>129</v>
      </c>
      <c r="F544">
        <v>5703072305</v>
      </c>
      <c r="G544" t="s">
        <v>124</v>
      </c>
      <c r="H544" t="s">
        <v>144</v>
      </c>
      <c r="I544" t="s">
        <v>90</v>
      </c>
      <c r="J544" t="s">
        <v>127</v>
      </c>
      <c r="K544" s="14">
        <v>-14274</v>
      </c>
      <c r="N544" t="s">
        <v>85</v>
      </c>
    </row>
    <row r="545" spans="1:14">
      <c r="A545">
        <v>121000123</v>
      </c>
      <c r="B545">
        <v>202102</v>
      </c>
      <c r="C545">
        <v>40613</v>
      </c>
      <c r="D545" t="s">
        <v>130</v>
      </c>
      <c r="E545" t="s">
        <v>67</v>
      </c>
      <c r="F545">
        <v>5703072305</v>
      </c>
      <c r="G545" t="s">
        <v>124</v>
      </c>
      <c r="H545" t="s">
        <v>144</v>
      </c>
      <c r="I545" t="s">
        <v>90</v>
      </c>
      <c r="J545" t="s">
        <v>188</v>
      </c>
      <c r="K545" s="14">
        <v>14274</v>
      </c>
      <c r="N545" t="s">
        <v>85</v>
      </c>
    </row>
    <row r="546" spans="1:14">
      <c r="A546">
        <v>622100662</v>
      </c>
      <c r="B546">
        <v>202103</v>
      </c>
      <c r="C546">
        <v>40613</v>
      </c>
      <c r="D546" t="s">
        <v>130</v>
      </c>
      <c r="E546" t="s">
        <v>128</v>
      </c>
      <c r="F546">
        <v>5703072305</v>
      </c>
      <c r="G546" t="s">
        <v>124</v>
      </c>
      <c r="H546" t="s">
        <v>144</v>
      </c>
      <c r="I546" t="s">
        <v>90</v>
      </c>
      <c r="J546" t="s">
        <v>127</v>
      </c>
      <c r="K546" s="14">
        <v>12989.34</v>
      </c>
      <c r="N546" t="s">
        <v>85</v>
      </c>
    </row>
    <row r="547" spans="1:14">
      <c r="A547">
        <v>622100662</v>
      </c>
      <c r="B547">
        <v>202103</v>
      </c>
      <c r="C547">
        <v>40613</v>
      </c>
      <c r="D547" t="s">
        <v>130</v>
      </c>
      <c r="E547" t="s">
        <v>126</v>
      </c>
      <c r="F547">
        <v>5703072305</v>
      </c>
      <c r="G547" t="s">
        <v>124</v>
      </c>
      <c r="H547" t="s">
        <v>144</v>
      </c>
      <c r="I547" t="s">
        <v>90</v>
      </c>
      <c r="J547" t="s">
        <v>127</v>
      </c>
      <c r="K547" s="14">
        <v>1284.6600000000001</v>
      </c>
      <c r="N547" t="s">
        <v>85</v>
      </c>
    </row>
    <row r="548" spans="1:14">
      <c r="A548">
        <v>622100662</v>
      </c>
      <c r="B548">
        <v>202103</v>
      </c>
      <c r="C548">
        <v>40613</v>
      </c>
      <c r="D548" t="s">
        <v>130</v>
      </c>
      <c r="E548" t="s">
        <v>129</v>
      </c>
      <c r="F548">
        <v>5703072305</v>
      </c>
      <c r="G548" t="s">
        <v>124</v>
      </c>
      <c r="H548" t="s">
        <v>144</v>
      </c>
      <c r="I548" t="s">
        <v>90</v>
      </c>
      <c r="J548" t="s">
        <v>127</v>
      </c>
      <c r="K548" s="14">
        <v>-14274</v>
      </c>
      <c r="N548" t="s">
        <v>85</v>
      </c>
    </row>
    <row r="549" spans="1:14">
      <c r="A549">
        <v>121000465</v>
      </c>
      <c r="B549">
        <v>202103</v>
      </c>
      <c r="C549">
        <v>40613</v>
      </c>
      <c r="D549" t="s">
        <v>130</v>
      </c>
      <c r="E549" t="s">
        <v>67</v>
      </c>
      <c r="F549">
        <v>5703072305</v>
      </c>
      <c r="G549" t="s">
        <v>124</v>
      </c>
      <c r="H549" t="s">
        <v>144</v>
      </c>
      <c r="I549" t="s">
        <v>90</v>
      </c>
      <c r="J549" t="s">
        <v>189</v>
      </c>
      <c r="K549" s="14">
        <v>14274</v>
      </c>
      <c r="N549" t="s">
        <v>85</v>
      </c>
    </row>
    <row r="550" spans="1:14">
      <c r="A550">
        <v>121000841</v>
      </c>
      <c r="B550">
        <v>202104</v>
      </c>
      <c r="C550">
        <v>40613</v>
      </c>
      <c r="D550" t="s">
        <v>130</v>
      </c>
      <c r="E550" t="s">
        <v>67</v>
      </c>
      <c r="F550">
        <v>5703072305</v>
      </c>
      <c r="G550" t="s">
        <v>124</v>
      </c>
      <c r="H550" t="s">
        <v>144</v>
      </c>
      <c r="I550" t="s">
        <v>90</v>
      </c>
      <c r="J550" t="s">
        <v>190</v>
      </c>
      <c r="K550" s="14">
        <v>14274</v>
      </c>
      <c r="N550" t="s">
        <v>85</v>
      </c>
    </row>
    <row r="551" spans="1:14">
      <c r="A551">
        <v>622100881</v>
      </c>
      <c r="B551">
        <v>202104</v>
      </c>
      <c r="C551">
        <v>40613</v>
      </c>
      <c r="D551" t="s">
        <v>130</v>
      </c>
      <c r="E551" t="s">
        <v>128</v>
      </c>
      <c r="F551">
        <v>5703072305</v>
      </c>
      <c r="G551" t="s">
        <v>124</v>
      </c>
      <c r="H551" t="s">
        <v>144</v>
      </c>
      <c r="I551" t="s">
        <v>90</v>
      </c>
      <c r="J551" t="s">
        <v>127</v>
      </c>
      <c r="K551" s="14">
        <v>12989.34</v>
      </c>
      <c r="N551" t="s">
        <v>85</v>
      </c>
    </row>
    <row r="552" spans="1:14">
      <c r="A552">
        <v>622100881</v>
      </c>
      <c r="B552">
        <v>202104</v>
      </c>
      <c r="C552">
        <v>40613</v>
      </c>
      <c r="D552" t="s">
        <v>130</v>
      </c>
      <c r="E552" t="s">
        <v>129</v>
      </c>
      <c r="F552">
        <v>5703072305</v>
      </c>
      <c r="G552" t="s">
        <v>124</v>
      </c>
      <c r="H552" t="s">
        <v>144</v>
      </c>
      <c r="I552" t="s">
        <v>90</v>
      </c>
      <c r="J552" t="s">
        <v>127</v>
      </c>
      <c r="K552" s="14">
        <v>-14274</v>
      </c>
      <c r="N552" t="s">
        <v>85</v>
      </c>
    </row>
    <row r="553" spans="1:14">
      <c r="A553">
        <v>622100881</v>
      </c>
      <c r="B553">
        <v>202104</v>
      </c>
      <c r="C553">
        <v>40613</v>
      </c>
      <c r="D553" t="s">
        <v>130</v>
      </c>
      <c r="E553" t="s">
        <v>126</v>
      </c>
      <c r="F553">
        <v>5703072305</v>
      </c>
      <c r="G553" t="s">
        <v>124</v>
      </c>
      <c r="H553" t="s">
        <v>144</v>
      </c>
      <c r="I553" t="s">
        <v>90</v>
      </c>
      <c r="J553" t="s">
        <v>127</v>
      </c>
      <c r="K553" s="14">
        <v>1284.6600000000001</v>
      </c>
      <c r="N553" t="s">
        <v>85</v>
      </c>
    </row>
    <row r="554" spans="1:14">
      <c r="A554">
        <v>121001224</v>
      </c>
      <c r="B554">
        <v>202105</v>
      </c>
      <c r="C554">
        <v>40613</v>
      </c>
      <c r="D554" t="s">
        <v>130</v>
      </c>
      <c r="E554" t="s">
        <v>67</v>
      </c>
      <c r="F554">
        <v>5703072305</v>
      </c>
      <c r="G554" t="s">
        <v>124</v>
      </c>
      <c r="H554" t="s">
        <v>144</v>
      </c>
      <c r="I554" t="s">
        <v>90</v>
      </c>
      <c r="J554" t="s">
        <v>191</v>
      </c>
      <c r="K554" s="14">
        <v>14274</v>
      </c>
      <c r="N554" t="s">
        <v>85</v>
      </c>
    </row>
    <row r="555" spans="1:14">
      <c r="A555">
        <v>622101097</v>
      </c>
      <c r="B555">
        <v>202105</v>
      </c>
      <c r="C555">
        <v>40613</v>
      </c>
      <c r="D555" t="s">
        <v>130</v>
      </c>
      <c r="E555" t="s">
        <v>126</v>
      </c>
      <c r="F555">
        <v>5703072305</v>
      </c>
      <c r="G555" t="s">
        <v>124</v>
      </c>
      <c r="H555" t="s">
        <v>144</v>
      </c>
      <c r="I555" t="s">
        <v>90</v>
      </c>
      <c r="J555" t="s">
        <v>127</v>
      </c>
      <c r="K555" s="14">
        <v>1284.6600000000001</v>
      </c>
      <c r="N555" t="s">
        <v>85</v>
      </c>
    </row>
    <row r="556" spans="1:14">
      <c r="A556">
        <v>622101097</v>
      </c>
      <c r="B556">
        <v>202105</v>
      </c>
      <c r="C556">
        <v>40613</v>
      </c>
      <c r="D556" t="s">
        <v>130</v>
      </c>
      <c r="E556" t="s">
        <v>128</v>
      </c>
      <c r="F556">
        <v>5703072305</v>
      </c>
      <c r="G556" t="s">
        <v>124</v>
      </c>
      <c r="H556" t="s">
        <v>144</v>
      </c>
      <c r="I556" t="s">
        <v>90</v>
      </c>
      <c r="J556" t="s">
        <v>127</v>
      </c>
      <c r="K556" s="14">
        <v>12989.34</v>
      </c>
      <c r="N556" t="s">
        <v>85</v>
      </c>
    </row>
    <row r="557" spans="1:14">
      <c r="A557">
        <v>622101097</v>
      </c>
      <c r="B557">
        <v>202105</v>
      </c>
      <c r="C557">
        <v>40613</v>
      </c>
      <c r="D557" t="s">
        <v>130</v>
      </c>
      <c r="E557" t="s">
        <v>129</v>
      </c>
      <c r="F557">
        <v>5703072305</v>
      </c>
      <c r="G557" t="s">
        <v>124</v>
      </c>
      <c r="H557" t="s">
        <v>144</v>
      </c>
      <c r="I557" t="s">
        <v>90</v>
      </c>
      <c r="J557" t="s">
        <v>127</v>
      </c>
      <c r="K557" s="14">
        <v>-14274</v>
      </c>
      <c r="N557" t="s">
        <v>85</v>
      </c>
    </row>
    <row r="558" spans="1:14">
      <c r="A558">
        <v>622101368</v>
      </c>
      <c r="B558">
        <v>202106</v>
      </c>
      <c r="C558">
        <v>40613</v>
      </c>
      <c r="D558" t="s">
        <v>130</v>
      </c>
      <c r="E558" t="s">
        <v>128</v>
      </c>
      <c r="F558">
        <v>5703072305</v>
      </c>
      <c r="G558" t="s">
        <v>124</v>
      </c>
      <c r="H558" t="s">
        <v>144</v>
      </c>
      <c r="I558" t="s">
        <v>90</v>
      </c>
      <c r="J558" t="s">
        <v>127</v>
      </c>
      <c r="K558" s="14">
        <v>12989.34</v>
      </c>
      <c r="N558" t="s">
        <v>85</v>
      </c>
    </row>
    <row r="559" spans="1:14">
      <c r="A559">
        <v>622101368</v>
      </c>
      <c r="B559">
        <v>202106</v>
      </c>
      <c r="C559">
        <v>40613</v>
      </c>
      <c r="D559" t="s">
        <v>130</v>
      </c>
      <c r="E559" t="s">
        <v>129</v>
      </c>
      <c r="F559">
        <v>5703072305</v>
      </c>
      <c r="G559" t="s">
        <v>124</v>
      </c>
      <c r="H559" t="s">
        <v>144</v>
      </c>
      <c r="I559" t="s">
        <v>90</v>
      </c>
      <c r="J559" t="s">
        <v>127</v>
      </c>
      <c r="K559" s="14">
        <v>-14274</v>
      </c>
      <c r="N559" t="s">
        <v>85</v>
      </c>
    </row>
    <row r="560" spans="1:14">
      <c r="A560">
        <v>622101368</v>
      </c>
      <c r="B560">
        <v>202106</v>
      </c>
      <c r="C560">
        <v>40613</v>
      </c>
      <c r="D560" t="s">
        <v>130</v>
      </c>
      <c r="E560" t="s">
        <v>126</v>
      </c>
      <c r="F560">
        <v>5703072305</v>
      </c>
      <c r="G560" t="s">
        <v>124</v>
      </c>
      <c r="H560" t="s">
        <v>144</v>
      </c>
      <c r="I560" t="s">
        <v>90</v>
      </c>
      <c r="J560" t="s">
        <v>127</v>
      </c>
      <c r="K560" s="14">
        <v>1284.6600000000001</v>
      </c>
      <c r="N560" t="s">
        <v>85</v>
      </c>
    </row>
    <row r="561" spans="1:14">
      <c r="A561">
        <v>121001503</v>
      </c>
      <c r="B561">
        <v>202106</v>
      </c>
      <c r="C561">
        <v>40613</v>
      </c>
      <c r="D561" t="s">
        <v>130</v>
      </c>
      <c r="E561" t="s">
        <v>67</v>
      </c>
      <c r="F561">
        <v>5703072305</v>
      </c>
      <c r="G561" t="s">
        <v>124</v>
      </c>
      <c r="H561" t="s">
        <v>144</v>
      </c>
      <c r="I561" t="s">
        <v>90</v>
      </c>
      <c r="J561" t="s">
        <v>192</v>
      </c>
      <c r="K561" s="14">
        <v>14274</v>
      </c>
      <c r="N561" t="s">
        <v>85</v>
      </c>
    </row>
    <row r="562" spans="1:14">
      <c r="A562">
        <v>622101703</v>
      </c>
      <c r="B562">
        <v>202108</v>
      </c>
      <c r="C562">
        <v>40613</v>
      </c>
      <c r="D562" t="s">
        <v>130</v>
      </c>
      <c r="E562" t="s">
        <v>128</v>
      </c>
      <c r="F562">
        <v>5703072305</v>
      </c>
      <c r="G562" t="s">
        <v>124</v>
      </c>
      <c r="H562" t="s">
        <v>144</v>
      </c>
      <c r="I562" t="s">
        <v>90</v>
      </c>
      <c r="J562" t="s">
        <v>127</v>
      </c>
      <c r="K562" s="14">
        <v>28403.83</v>
      </c>
      <c r="N562" t="s">
        <v>85</v>
      </c>
    </row>
    <row r="563" spans="1:14">
      <c r="A563">
        <v>622101703</v>
      </c>
      <c r="B563">
        <v>202108</v>
      </c>
      <c r="C563">
        <v>40613</v>
      </c>
      <c r="D563" t="s">
        <v>130</v>
      </c>
      <c r="E563" t="s">
        <v>126</v>
      </c>
      <c r="F563">
        <v>5703072305</v>
      </c>
      <c r="G563" t="s">
        <v>124</v>
      </c>
      <c r="H563" t="s">
        <v>144</v>
      </c>
      <c r="I563" t="s">
        <v>90</v>
      </c>
      <c r="J563" t="s">
        <v>127</v>
      </c>
      <c r="K563" s="14">
        <v>2809.17</v>
      </c>
      <c r="N563" t="s">
        <v>85</v>
      </c>
    </row>
    <row r="564" spans="1:14">
      <c r="A564">
        <v>622101703</v>
      </c>
      <c r="B564">
        <v>202108</v>
      </c>
      <c r="C564">
        <v>40613</v>
      </c>
      <c r="D564" t="s">
        <v>130</v>
      </c>
      <c r="E564" t="s">
        <v>129</v>
      </c>
      <c r="F564">
        <v>5703072305</v>
      </c>
      <c r="G564" t="s">
        <v>124</v>
      </c>
      <c r="H564" t="s">
        <v>144</v>
      </c>
      <c r="I564" t="s">
        <v>90</v>
      </c>
      <c r="J564" t="s">
        <v>127</v>
      </c>
      <c r="K564" s="14">
        <v>-31213</v>
      </c>
      <c r="N564" t="s">
        <v>85</v>
      </c>
    </row>
    <row r="565" spans="1:14">
      <c r="A565">
        <v>121002022</v>
      </c>
      <c r="B565">
        <v>202108</v>
      </c>
      <c r="C565">
        <v>40613</v>
      </c>
      <c r="D565" t="s">
        <v>130</v>
      </c>
      <c r="E565" t="s">
        <v>67</v>
      </c>
      <c r="F565">
        <v>5703072305</v>
      </c>
      <c r="G565" t="s">
        <v>124</v>
      </c>
      <c r="H565" t="s">
        <v>144</v>
      </c>
      <c r="I565" t="s">
        <v>90</v>
      </c>
      <c r="J565" t="s">
        <v>193</v>
      </c>
      <c r="K565" s="14">
        <v>14516</v>
      </c>
      <c r="N565" t="s">
        <v>85</v>
      </c>
    </row>
    <row r="566" spans="1:14">
      <c r="A566">
        <v>121002047</v>
      </c>
      <c r="B566">
        <v>202108</v>
      </c>
      <c r="C566">
        <v>40613</v>
      </c>
      <c r="D566" t="s">
        <v>130</v>
      </c>
      <c r="E566" t="s">
        <v>67</v>
      </c>
      <c r="F566">
        <v>5703072305</v>
      </c>
      <c r="G566" t="s">
        <v>124</v>
      </c>
      <c r="H566" t="s">
        <v>144</v>
      </c>
      <c r="I566" t="s">
        <v>90</v>
      </c>
      <c r="J566" t="s">
        <v>194</v>
      </c>
      <c r="K566" s="14">
        <v>16697</v>
      </c>
      <c r="N566" t="s">
        <v>85</v>
      </c>
    </row>
    <row r="567" spans="1:14">
      <c r="A567">
        <v>121002329</v>
      </c>
      <c r="B567">
        <v>202109</v>
      </c>
      <c r="C567">
        <v>40613</v>
      </c>
      <c r="D567" t="s">
        <v>130</v>
      </c>
      <c r="E567" t="s">
        <v>67</v>
      </c>
      <c r="F567">
        <v>5703072305</v>
      </c>
      <c r="G567" t="s">
        <v>124</v>
      </c>
      <c r="H567" t="s">
        <v>144</v>
      </c>
      <c r="I567" t="s">
        <v>90</v>
      </c>
      <c r="J567" t="s">
        <v>195</v>
      </c>
      <c r="K567" s="14">
        <v>-16697</v>
      </c>
      <c r="N567" t="s">
        <v>85</v>
      </c>
    </row>
    <row r="568" spans="1:14">
      <c r="A568">
        <v>121002330</v>
      </c>
      <c r="B568">
        <v>202109</v>
      </c>
      <c r="C568">
        <v>40613</v>
      </c>
      <c r="D568" t="s">
        <v>130</v>
      </c>
      <c r="E568" t="s">
        <v>67</v>
      </c>
      <c r="F568">
        <v>5703072305</v>
      </c>
      <c r="G568" t="s">
        <v>124</v>
      </c>
      <c r="H568" t="s">
        <v>144</v>
      </c>
      <c r="I568" t="s">
        <v>90</v>
      </c>
      <c r="J568" t="s">
        <v>196</v>
      </c>
      <c r="K568" s="14">
        <v>14516</v>
      </c>
      <c r="N568" t="s">
        <v>85</v>
      </c>
    </row>
    <row r="569" spans="1:14">
      <c r="A569">
        <v>121002327</v>
      </c>
      <c r="B569">
        <v>202109</v>
      </c>
      <c r="C569">
        <v>40613</v>
      </c>
      <c r="D569" t="s">
        <v>130</v>
      </c>
      <c r="E569" t="s">
        <v>67</v>
      </c>
      <c r="F569">
        <v>5703072305</v>
      </c>
      <c r="G569" t="s">
        <v>124</v>
      </c>
      <c r="H569" t="s">
        <v>144</v>
      </c>
      <c r="I569" t="s">
        <v>90</v>
      </c>
      <c r="J569" t="s">
        <v>196</v>
      </c>
      <c r="K569" s="14">
        <v>16697</v>
      </c>
      <c r="N569" t="s">
        <v>85</v>
      </c>
    </row>
    <row r="570" spans="1:14">
      <c r="A570">
        <v>622101979</v>
      </c>
      <c r="B570">
        <v>202109</v>
      </c>
      <c r="C570">
        <v>40613</v>
      </c>
      <c r="D570" t="s">
        <v>130</v>
      </c>
      <c r="E570" t="s">
        <v>128</v>
      </c>
      <c r="F570">
        <v>5703072305</v>
      </c>
      <c r="G570" t="s">
        <v>124</v>
      </c>
      <c r="H570" t="s">
        <v>144</v>
      </c>
      <c r="I570" t="s">
        <v>90</v>
      </c>
      <c r="J570" t="s">
        <v>127</v>
      </c>
      <c r="K570" s="14">
        <v>13209.56</v>
      </c>
      <c r="N570" t="s">
        <v>85</v>
      </c>
    </row>
    <row r="571" spans="1:14">
      <c r="A571">
        <v>622101979</v>
      </c>
      <c r="B571">
        <v>202109</v>
      </c>
      <c r="C571">
        <v>40613</v>
      </c>
      <c r="D571" t="s">
        <v>130</v>
      </c>
      <c r="E571" t="s">
        <v>129</v>
      </c>
      <c r="F571">
        <v>5703072305</v>
      </c>
      <c r="G571" t="s">
        <v>124</v>
      </c>
      <c r="H571" t="s">
        <v>144</v>
      </c>
      <c r="I571" t="s">
        <v>90</v>
      </c>
      <c r="J571" t="s">
        <v>127</v>
      </c>
      <c r="K571" s="14">
        <v>-14516</v>
      </c>
      <c r="N571" t="s">
        <v>85</v>
      </c>
    </row>
    <row r="572" spans="1:14">
      <c r="A572">
        <v>622101979</v>
      </c>
      <c r="B572">
        <v>202109</v>
      </c>
      <c r="C572">
        <v>40613</v>
      </c>
      <c r="D572" t="s">
        <v>130</v>
      </c>
      <c r="E572" t="s">
        <v>126</v>
      </c>
      <c r="F572">
        <v>5703072305</v>
      </c>
      <c r="G572" t="s">
        <v>124</v>
      </c>
      <c r="H572" t="s">
        <v>144</v>
      </c>
      <c r="I572" t="s">
        <v>90</v>
      </c>
      <c r="J572" t="s">
        <v>127</v>
      </c>
      <c r="K572" s="14">
        <v>1306.44</v>
      </c>
      <c r="N572" t="s">
        <v>85</v>
      </c>
    </row>
    <row r="573" spans="1:14">
      <c r="A573">
        <v>121002777</v>
      </c>
      <c r="B573">
        <v>202110</v>
      </c>
      <c r="C573">
        <v>40613</v>
      </c>
      <c r="D573" t="s">
        <v>130</v>
      </c>
      <c r="E573" t="s">
        <v>67</v>
      </c>
      <c r="F573">
        <v>5703072305</v>
      </c>
      <c r="G573" t="s">
        <v>124</v>
      </c>
      <c r="H573" t="s">
        <v>144</v>
      </c>
      <c r="I573" t="s">
        <v>90</v>
      </c>
      <c r="J573" t="s">
        <v>197</v>
      </c>
      <c r="K573" s="14">
        <v>14516</v>
      </c>
      <c r="N573" t="s">
        <v>85</v>
      </c>
    </row>
    <row r="574" spans="1:14">
      <c r="A574">
        <v>622102216</v>
      </c>
      <c r="B574">
        <v>202110</v>
      </c>
      <c r="C574">
        <v>40613</v>
      </c>
      <c r="D574" t="s">
        <v>130</v>
      </c>
      <c r="E574" t="s">
        <v>129</v>
      </c>
      <c r="F574">
        <v>5703072305</v>
      </c>
      <c r="G574" t="s">
        <v>124</v>
      </c>
      <c r="H574" t="s">
        <v>144</v>
      </c>
      <c r="I574" t="s">
        <v>90</v>
      </c>
      <c r="J574" t="s">
        <v>127</v>
      </c>
      <c r="K574" s="14">
        <v>-14516</v>
      </c>
      <c r="N574" t="s">
        <v>85</v>
      </c>
    </row>
    <row r="575" spans="1:14">
      <c r="A575">
        <v>622102216</v>
      </c>
      <c r="B575">
        <v>202110</v>
      </c>
      <c r="C575">
        <v>40613</v>
      </c>
      <c r="D575" t="s">
        <v>130</v>
      </c>
      <c r="E575" t="s">
        <v>128</v>
      </c>
      <c r="F575">
        <v>5703072305</v>
      </c>
      <c r="G575" t="s">
        <v>124</v>
      </c>
      <c r="H575" t="s">
        <v>144</v>
      </c>
      <c r="I575" t="s">
        <v>90</v>
      </c>
      <c r="J575" t="s">
        <v>127</v>
      </c>
      <c r="K575" s="14">
        <v>13209.56</v>
      </c>
      <c r="N575" t="s">
        <v>85</v>
      </c>
    </row>
    <row r="576" spans="1:14">
      <c r="A576">
        <v>622102216</v>
      </c>
      <c r="B576">
        <v>202110</v>
      </c>
      <c r="C576">
        <v>40613</v>
      </c>
      <c r="D576" t="s">
        <v>130</v>
      </c>
      <c r="E576" t="s">
        <v>126</v>
      </c>
      <c r="F576">
        <v>5703072305</v>
      </c>
      <c r="G576" t="s">
        <v>124</v>
      </c>
      <c r="H576" t="s">
        <v>144</v>
      </c>
      <c r="I576" t="s">
        <v>90</v>
      </c>
      <c r="J576" t="s">
        <v>127</v>
      </c>
      <c r="K576" s="14">
        <v>1306.44</v>
      </c>
      <c r="N576" t="s">
        <v>85</v>
      </c>
    </row>
    <row r="577" spans="1:14">
      <c r="A577">
        <v>121003146</v>
      </c>
      <c r="B577">
        <v>202111</v>
      </c>
      <c r="C577">
        <v>40613</v>
      </c>
      <c r="D577" t="s">
        <v>130</v>
      </c>
      <c r="E577" t="s">
        <v>67</v>
      </c>
      <c r="F577">
        <v>5703072305</v>
      </c>
      <c r="G577" t="s">
        <v>124</v>
      </c>
      <c r="H577" t="s">
        <v>144</v>
      </c>
      <c r="I577" t="s">
        <v>90</v>
      </c>
      <c r="J577" t="s">
        <v>198</v>
      </c>
      <c r="K577" s="14">
        <v>14516</v>
      </c>
      <c r="N577" t="s">
        <v>85</v>
      </c>
    </row>
    <row r="578" spans="1:14">
      <c r="A578">
        <v>622102479</v>
      </c>
      <c r="B578">
        <v>202111</v>
      </c>
      <c r="C578">
        <v>40613</v>
      </c>
      <c r="D578" t="s">
        <v>130</v>
      </c>
      <c r="E578" t="s">
        <v>128</v>
      </c>
      <c r="F578">
        <v>5703072305</v>
      </c>
      <c r="G578" t="s">
        <v>124</v>
      </c>
      <c r="H578" t="s">
        <v>144</v>
      </c>
      <c r="I578" t="s">
        <v>90</v>
      </c>
      <c r="J578" t="s">
        <v>127</v>
      </c>
      <c r="K578" s="14">
        <v>13209.56</v>
      </c>
      <c r="N578" t="s">
        <v>85</v>
      </c>
    </row>
    <row r="579" spans="1:14">
      <c r="A579">
        <v>622102479</v>
      </c>
      <c r="B579">
        <v>202111</v>
      </c>
      <c r="C579">
        <v>40613</v>
      </c>
      <c r="D579" t="s">
        <v>130</v>
      </c>
      <c r="E579" t="s">
        <v>129</v>
      </c>
      <c r="F579">
        <v>5703072305</v>
      </c>
      <c r="G579" t="s">
        <v>124</v>
      </c>
      <c r="H579" t="s">
        <v>144</v>
      </c>
      <c r="I579" t="s">
        <v>90</v>
      </c>
      <c r="J579" t="s">
        <v>127</v>
      </c>
      <c r="K579" s="14">
        <v>-14516</v>
      </c>
      <c r="N579" t="s">
        <v>85</v>
      </c>
    </row>
    <row r="580" spans="1:14">
      <c r="A580">
        <v>622102479</v>
      </c>
      <c r="B580">
        <v>202111</v>
      </c>
      <c r="C580">
        <v>40613</v>
      </c>
      <c r="D580" t="s">
        <v>130</v>
      </c>
      <c r="E580" t="s">
        <v>126</v>
      </c>
      <c r="F580">
        <v>5703072305</v>
      </c>
      <c r="G580" t="s">
        <v>124</v>
      </c>
      <c r="H580" t="s">
        <v>144</v>
      </c>
      <c r="I580" t="s">
        <v>90</v>
      </c>
      <c r="J580" t="s">
        <v>127</v>
      </c>
      <c r="K580" s="14">
        <v>1306.44</v>
      </c>
      <c r="N580" t="s">
        <v>85</v>
      </c>
    </row>
    <row r="581" spans="1:14">
      <c r="A581">
        <v>121003619</v>
      </c>
      <c r="B581">
        <v>202112</v>
      </c>
      <c r="C581">
        <v>40613</v>
      </c>
      <c r="D581" t="s">
        <v>130</v>
      </c>
      <c r="E581" t="s">
        <v>67</v>
      </c>
      <c r="F581">
        <v>5703072305</v>
      </c>
      <c r="G581" t="s">
        <v>124</v>
      </c>
      <c r="H581" t="s">
        <v>144</v>
      </c>
      <c r="I581" t="s">
        <v>90</v>
      </c>
      <c r="J581" t="s">
        <v>199</v>
      </c>
      <c r="K581" s="14">
        <v>14516</v>
      </c>
      <c r="N581" t="s">
        <v>85</v>
      </c>
    </row>
    <row r="582" spans="1:14">
      <c r="A582">
        <v>622102756</v>
      </c>
      <c r="B582">
        <v>202112</v>
      </c>
      <c r="C582">
        <v>40613</v>
      </c>
      <c r="D582" t="s">
        <v>130</v>
      </c>
      <c r="E582" t="s">
        <v>126</v>
      </c>
      <c r="F582">
        <v>5703072305</v>
      </c>
      <c r="G582" t="s">
        <v>124</v>
      </c>
      <c r="H582" t="s">
        <v>144</v>
      </c>
      <c r="I582" t="s">
        <v>90</v>
      </c>
      <c r="J582" t="s">
        <v>68</v>
      </c>
      <c r="K582" s="14">
        <v>-1306.44</v>
      </c>
      <c r="N582" t="s">
        <v>85</v>
      </c>
    </row>
    <row r="583" spans="1:14">
      <c r="A583">
        <v>622102756</v>
      </c>
      <c r="B583">
        <v>202112</v>
      </c>
      <c r="C583">
        <v>40613</v>
      </c>
      <c r="D583" t="s">
        <v>130</v>
      </c>
      <c r="E583" t="s">
        <v>129</v>
      </c>
      <c r="F583">
        <v>5703072305</v>
      </c>
      <c r="G583" t="s">
        <v>124</v>
      </c>
      <c r="H583" t="s">
        <v>144</v>
      </c>
      <c r="I583" t="s">
        <v>90</v>
      </c>
      <c r="J583" t="s">
        <v>127</v>
      </c>
      <c r="K583" s="14">
        <v>-14516</v>
      </c>
      <c r="N583" t="s">
        <v>85</v>
      </c>
    </row>
    <row r="584" spans="1:14">
      <c r="A584">
        <v>622102756</v>
      </c>
      <c r="B584">
        <v>202112</v>
      </c>
      <c r="C584">
        <v>40613</v>
      </c>
      <c r="D584" t="s">
        <v>130</v>
      </c>
      <c r="E584" t="s">
        <v>128</v>
      </c>
      <c r="F584">
        <v>5703072305</v>
      </c>
      <c r="G584" t="s">
        <v>124</v>
      </c>
      <c r="H584" t="s">
        <v>144</v>
      </c>
      <c r="I584" t="s">
        <v>90</v>
      </c>
      <c r="J584" t="s">
        <v>127</v>
      </c>
      <c r="K584" s="14">
        <v>13209.56</v>
      </c>
      <c r="N584" t="s">
        <v>85</v>
      </c>
    </row>
    <row r="585" spans="1:14">
      <c r="A585">
        <v>622102756</v>
      </c>
      <c r="B585">
        <v>202112</v>
      </c>
      <c r="C585">
        <v>40613</v>
      </c>
      <c r="D585" t="s">
        <v>130</v>
      </c>
      <c r="E585" t="s">
        <v>128</v>
      </c>
      <c r="F585">
        <v>5703072305</v>
      </c>
      <c r="G585" t="s">
        <v>124</v>
      </c>
      <c r="H585" t="s">
        <v>144</v>
      </c>
      <c r="I585" t="s">
        <v>90</v>
      </c>
      <c r="J585" t="s">
        <v>68</v>
      </c>
      <c r="K585" s="14">
        <v>-13209.56</v>
      </c>
      <c r="N585" t="s">
        <v>85</v>
      </c>
    </row>
    <row r="586" spans="1:14">
      <c r="A586">
        <v>622102756</v>
      </c>
      <c r="B586">
        <v>202112</v>
      </c>
      <c r="C586">
        <v>40613</v>
      </c>
      <c r="D586" t="s">
        <v>130</v>
      </c>
      <c r="E586" t="s">
        <v>126</v>
      </c>
      <c r="F586">
        <v>5703072305</v>
      </c>
      <c r="G586" t="s">
        <v>124</v>
      </c>
      <c r="H586" t="s">
        <v>144</v>
      </c>
      <c r="I586" t="s">
        <v>90</v>
      </c>
      <c r="J586" t="s">
        <v>127</v>
      </c>
      <c r="K586" s="14">
        <v>1306.44</v>
      </c>
      <c r="N586" t="s">
        <v>85</v>
      </c>
    </row>
    <row r="587" spans="1:14">
      <c r="A587">
        <v>622102756</v>
      </c>
      <c r="B587">
        <v>202112</v>
      </c>
      <c r="C587">
        <v>40613</v>
      </c>
      <c r="D587" t="s">
        <v>130</v>
      </c>
      <c r="E587" t="s">
        <v>129</v>
      </c>
      <c r="F587">
        <v>5703072305</v>
      </c>
      <c r="G587" t="s">
        <v>124</v>
      </c>
      <c r="H587" t="s">
        <v>144</v>
      </c>
      <c r="I587" t="s">
        <v>90</v>
      </c>
      <c r="J587" t="s">
        <v>68</v>
      </c>
      <c r="K587" s="14">
        <v>14516</v>
      </c>
      <c r="N587" t="s">
        <v>85</v>
      </c>
    </row>
    <row r="588" spans="1:14">
      <c r="A588">
        <v>622102755</v>
      </c>
      <c r="B588">
        <v>202112</v>
      </c>
      <c r="C588">
        <v>40613</v>
      </c>
      <c r="D588" t="s">
        <v>130</v>
      </c>
      <c r="E588" t="s">
        <v>126</v>
      </c>
      <c r="F588">
        <v>5703072305</v>
      </c>
      <c r="G588" t="s">
        <v>124</v>
      </c>
      <c r="H588" t="s">
        <v>144</v>
      </c>
      <c r="I588" t="s">
        <v>90</v>
      </c>
      <c r="J588" t="s">
        <v>127</v>
      </c>
      <c r="K588" s="14">
        <v>1306.44</v>
      </c>
      <c r="N588" t="s">
        <v>85</v>
      </c>
    </row>
    <row r="589" spans="1:14">
      <c r="A589">
        <v>622102755</v>
      </c>
      <c r="B589">
        <v>202112</v>
      </c>
      <c r="C589">
        <v>40613</v>
      </c>
      <c r="D589" t="s">
        <v>130</v>
      </c>
      <c r="E589" t="s">
        <v>129</v>
      </c>
      <c r="F589">
        <v>5703072305</v>
      </c>
      <c r="G589" t="s">
        <v>124</v>
      </c>
      <c r="H589" t="s">
        <v>144</v>
      </c>
      <c r="I589" t="s">
        <v>90</v>
      </c>
      <c r="J589" t="s">
        <v>127</v>
      </c>
      <c r="K589" s="14">
        <v>-14516</v>
      </c>
      <c r="N589" t="s">
        <v>85</v>
      </c>
    </row>
    <row r="590" spans="1:14">
      <c r="A590">
        <v>622102755</v>
      </c>
      <c r="B590">
        <v>202112</v>
      </c>
      <c r="C590">
        <v>40613</v>
      </c>
      <c r="D590" t="s">
        <v>130</v>
      </c>
      <c r="E590" t="s">
        <v>128</v>
      </c>
      <c r="F590">
        <v>5703072305</v>
      </c>
      <c r="G590" t="s">
        <v>124</v>
      </c>
      <c r="H590" t="s">
        <v>144</v>
      </c>
      <c r="I590" t="s">
        <v>90</v>
      </c>
      <c r="J590" t="s">
        <v>127</v>
      </c>
      <c r="K590" s="14">
        <v>13209.56</v>
      </c>
      <c r="N590" t="s">
        <v>85</v>
      </c>
    </row>
    <row r="591" spans="1:14">
      <c r="A591">
        <v>121000020</v>
      </c>
      <c r="B591">
        <v>202101</v>
      </c>
      <c r="C591">
        <v>40614</v>
      </c>
      <c r="D591" t="s">
        <v>131</v>
      </c>
      <c r="E591" t="s">
        <v>67</v>
      </c>
      <c r="F591">
        <v>5703072305</v>
      </c>
      <c r="G591" t="s">
        <v>124</v>
      </c>
      <c r="H591" t="s">
        <v>144</v>
      </c>
      <c r="I591" t="s">
        <v>90</v>
      </c>
      <c r="J591" t="s">
        <v>187</v>
      </c>
      <c r="K591" s="14">
        <v>-7137</v>
      </c>
      <c r="N591" t="s">
        <v>85</v>
      </c>
    </row>
    <row r="592" spans="1:14">
      <c r="A592">
        <v>622100321</v>
      </c>
      <c r="B592">
        <v>202101</v>
      </c>
      <c r="C592">
        <v>40614</v>
      </c>
      <c r="D592" t="s">
        <v>131</v>
      </c>
      <c r="E592" t="s">
        <v>128</v>
      </c>
      <c r="F592">
        <v>5703072305</v>
      </c>
      <c r="G592" t="s">
        <v>124</v>
      </c>
      <c r="H592" t="s">
        <v>144</v>
      </c>
      <c r="I592" t="s">
        <v>90</v>
      </c>
      <c r="J592" t="s">
        <v>127</v>
      </c>
      <c r="K592" s="14">
        <v>-6494.67</v>
      </c>
      <c r="N592" t="s">
        <v>85</v>
      </c>
    </row>
    <row r="593" spans="1:14">
      <c r="A593">
        <v>622100321</v>
      </c>
      <c r="B593">
        <v>202101</v>
      </c>
      <c r="C593">
        <v>40614</v>
      </c>
      <c r="D593" t="s">
        <v>131</v>
      </c>
      <c r="E593" t="s">
        <v>126</v>
      </c>
      <c r="F593">
        <v>5703072305</v>
      </c>
      <c r="G593" t="s">
        <v>124</v>
      </c>
      <c r="H593" t="s">
        <v>144</v>
      </c>
      <c r="I593" t="s">
        <v>90</v>
      </c>
      <c r="J593" t="s">
        <v>127</v>
      </c>
      <c r="K593" s="14">
        <v>-642.33000000000004</v>
      </c>
      <c r="N593" t="s">
        <v>85</v>
      </c>
    </row>
    <row r="594" spans="1:14">
      <c r="A594">
        <v>622100321</v>
      </c>
      <c r="B594">
        <v>202101</v>
      </c>
      <c r="C594">
        <v>40614</v>
      </c>
      <c r="D594" t="s">
        <v>131</v>
      </c>
      <c r="E594" t="s">
        <v>129</v>
      </c>
      <c r="F594">
        <v>5703072305</v>
      </c>
      <c r="G594" t="s">
        <v>124</v>
      </c>
      <c r="H594" t="s">
        <v>144</v>
      </c>
      <c r="I594" t="s">
        <v>90</v>
      </c>
      <c r="J594" t="s">
        <v>127</v>
      </c>
      <c r="K594" s="14">
        <v>7137</v>
      </c>
      <c r="N594" t="s">
        <v>85</v>
      </c>
    </row>
    <row r="595" spans="1:14">
      <c r="A595">
        <v>622100404</v>
      </c>
      <c r="B595">
        <v>202102</v>
      </c>
      <c r="C595">
        <v>40614</v>
      </c>
      <c r="D595" t="s">
        <v>131</v>
      </c>
      <c r="E595" t="s">
        <v>128</v>
      </c>
      <c r="F595">
        <v>5703072305</v>
      </c>
      <c r="G595" t="s">
        <v>124</v>
      </c>
      <c r="H595" t="s">
        <v>144</v>
      </c>
      <c r="I595" t="s">
        <v>90</v>
      </c>
      <c r="J595" t="s">
        <v>127</v>
      </c>
      <c r="K595" s="14">
        <v>-6494.67</v>
      </c>
      <c r="N595" t="s">
        <v>85</v>
      </c>
    </row>
    <row r="596" spans="1:14">
      <c r="A596">
        <v>622100404</v>
      </c>
      <c r="B596">
        <v>202102</v>
      </c>
      <c r="C596">
        <v>40614</v>
      </c>
      <c r="D596" t="s">
        <v>131</v>
      </c>
      <c r="E596" t="s">
        <v>129</v>
      </c>
      <c r="F596">
        <v>5703072305</v>
      </c>
      <c r="G596" t="s">
        <v>124</v>
      </c>
      <c r="H596" t="s">
        <v>144</v>
      </c>
      <c r="I596" t="s">
        <v>90</v>
      </c>
      <c r="J596" t="s">
        <v>127</v>
      </c>
      <c r="K596" s="14">
        <v>7137</v>
      </c>
      <c r="N596" t="s">
        <v>85</v>
      </c>
    </row>
    <row r="597" spans="1:14">
      <c r="A597">
        <v>622100404</v>
      </c>
      <c r="B597">
        <v>202102</v>
      </c>
      <c r="C597">
        <v>40614</v>
      </c>
      <c r="D597" t="s">
        <v>131</v>
      </c>
      <c r="E597" t="s">
        <v>126</v>
      </c>
      <c r="F597">
        <v>5703072305</v>
      </c>
      <c r="G597" t="s">
        <v>124</v>
      </c>
      <c r="H597" t="s">
        <v>144</v>
      </c>
      <c r="I597" t="s">
        <v>90</v>
      </c>
      <c r="J597" t="s">
        <v>127</v>
      </c>
      <c r="K597" s="14">
        <v>-642.33000000000004</v>
      </c>
      <c r="N597" t="s">
        <v>85</v>
      </c>
    </row>
    <row r="598" spans="1:14">
      <c r="A598">
        <v>121000123</v>
      </c>
      <c r="B598">
        <v>202102</v>
      </c>
      <c r="C598">
        <v>40614</v>
      </c>
      <c r="D598" t="s">
        <v>131</v>
      </c>
      <c r="E598" t="s">
        <v>67</v>
      </c>
      <c r="F598">
        <v>5703072305</v>
      </c>
      <c r="G598" t="s">
        <v>124</v>
      </c>
      <c r="H598" t="s">
        <v>144</v>
      </c>
      <c r="I598" t="s">
        <v>90</v>
      </c>
      <c r="J598" t="s">
        <v>188</v>
      </c>
      <c r="K598" s="14">
        <v>-7137</v>
      </c>
      <c r="N598" t="s">
        <v>85</v>
      </c>
    </row>
    <row r="599" spans="1:14">
      <c r="A599">
        <v>622100662</v>
      </c>
      <c r="B599">
        <v>202103</v>
      </c>
      <c r="C599">
        <v>40614</v>
      </c>
      <c r="D599" t="s">
        <v>131</v>
      </c>
      <c r="E599" t="s">
        <v>129</v>
      </c>
      <c r="F599">
        <v>5703072305</v>
      </c>
      <c r="G599" t="s">
        <v>124</v>
      </c>
      <c r="H599" t="s">
        <v>144</v>
      </c>
      <c r="I599" t="s">
        <v>90</v>
      </c>
      <c r="J599" t="s">
        <v>127</v>
      </c>
      <c r="K599" s="14">
        <v>7137</v>
      </c>
      <c r="N599" t="s">
        <v>85</v>
      </c>
    </row>
    <row r="600" spans="1:14">
      <c r="A600">
        <v>622100662</v>
      </c>
      <c r="B600">
        <v>202103</v>
      </c>
      <c r="C600">
        <v>40614</v>
      </c>
      <c r="D600" t="s">
        <v>131</v>
      </c>
      <c r="E600" t="s">
        <v>128</v>
      </c>
      <c r="F600">
        <v>5703072305</v>
      </c>
      <c r="G600" t="s">
        <v>124</v>
      </c>
      <c r="H600" t="s">
        <v>144</v>
      </c>
      <c r="I600" t="s">
        <v>90</v>
      </c>
      <c r="J600" t="s">
        <v>127</v>
      </c>
      <c r="K600" s="14">
        <v>-6494.67</v>
      </c>
      <c r="N600" t="s">
        <v>85</v>
      </c>
    </row>
    <row r="601" spans="1:14">
      <c r="A601">
        <v>622100662</v>
      </c>
      <c r="B601">
        <v>202103</v>
      </c>
      <c r="C601">
        <v>40614</v>
      </c>
      <c r="D601" t="s">
        <v>131</v>
      </c>
      <c r="E601" t="s">
        <v>126</v>
      </c>
      <c r="F601">
        <v>5703072305</v>
      </c>
      <c r="G601" t="s">
        <v>124</v>
      </c>
      <c r="H601" t="s">
        <v>144</v>
      </c>
      <c r="I601" t="s">
        <v>90</v>
      </c>
      <c r="J601" t="s">
        <v>127</v>
      </c>
      <c r="K601" s="14">
        <v>-642.33000000000004</v>
      </c>
      <c r="N601" t="s">
        <v>85</v>
      </c>
    </row>
    <row r="602" spans="1:14">
      <c r="A602">
        <v>121000465</v>
      </c>
      <c r="B602">
        <v>202103</v>
      </c>
      <c r="C602">
        <v>40614</v>
      </c>
      <c r="D602" t="s">
        <v>131</v>
      </c>
      <c r="E602" t="s">
        <v>67</v>
      </c>
      <c r="F602">
        <v>5703072305</v>
      </c>
      <c r="G602" t="s">
        <v>124</v>
      </c>
      <c r="H602" t="s">
        <v>144</v>
      </c>
      <c r="I602" t="s">
        <v>90</v>
      </c>
      <c r="J602" t="s">
        <v>189</v>
      </c>
      <c r="K602" s="14">
        <v>-7137</v>
      </c>
      <c r="N602" t="s">
        <v>85</v>
      </c>
    </row>
    <row r="603" spans="1:14">
      <c r="A603">
        <v>121000841</v>
      </c>
      <c r="B603">
        <v>202104</v>
      </c>
      <c r="C603">
        <v>40614</v>
      </c>
      <c r="D603" t="s">
        <v>131</v>
      </c>
      <c r="E603" t="s">
        <v>67</v>
      </c>
      <c r="F603">
        <v>5703072305</v>
      </c>
      <c r="G603" t="s">
        <v>124</v>
      </c>
      <c r="H603" t="s">
        <v>144</v>
      </c>
      <c r="I603" t="s">
        <v>90</v>
      </c>
      <c r="J603" t="s">
        <v>190</v>
      </c>
      <c r="K603" s="14">
        <v>-7137</v>
      </c>
      <c r="N603" t="s">
        <v>85</v>
      </c>
    </row>
    <row r="604" spans="1:14">
      <c r="A604">
        <v>622100881</v>
      </c>
      <c r="B604">
        <v>202104</v>
      </c>
      <c r="C604">
        <v>40614</v>
      </c>
      <c r="D604" t="s">
        <v>131</v>
      </c>
      <c r="E604" t="s">
        <v>129</v>
      </c>
      <c r="F604">
        <v>5703072305</v>
      </c>
      <c r="G604" t="s">
        <v>124</v>
      </c>
      <c r="H604" t="s">
        <v>144</v>
      </c>
      <c r="I604" t="s">
        <v>90</v>
      </c>
      <c r="J604" t="s">
        <v>127</v>
      </c>
      <c r="K604" s="14">
        <v>7137</v>
      </c>
      <c r="N604" t="s">
        <v>85</v>
      </c>
    </row>
    <row r="605" spans="1:14">
      <c r="A605">
        <v>622100881</v>
      </c>
      <c r="B605">
        <v>202104</v>
      </c>
      <c r="C605">
        <v>40614</v>
      </c>
      <c r="D605" t="s">
        <v>131</v>
      </c>
      <c r="E605" t="s">
        <v>126</v>
      </c>
      <c r="F605">
        <v>5703072305</v>
      </c>
      <c r="G605" t="s">
        <v>124</v>
      </c>
      <c r="H605" t="s">
        <v>144</v>
      </c>
      <c r="I605" t="s">
        <v>90</v>
      </c>
      <c r="J605" t="s">
        <v>127</v>
      </c>
      <c r="K605" s="14">
        <v>-642.33000000000004</v>
      </c>
      <c r="N605" t="s">
        <v>85</v>
      </c>
    </row>
    <row r="606" spans="1:14">
      <c r="A606">
        <v>622100881</v>
      </c>
      <c r="B606">
        <v>202104</v>
      </c>
      <c r="C606">
        <v>40614</v>
      </c>
      <c r="D606" t="s">
        <v>131</v>
      </c>
      <c r="E606" t="s">
        <v>128</v>
      </c>
      <c r="F606">
        <v>5703072305</v>
      </c>
      <c r="G606" t="s">
        <v>124</v>
      </c>
      <c r="H606" t="s">
        <v>144</v>
      </c>
      <c r="I606" t="s">
        <v>90</v>
      </c>
      <c r="J606" t="s">
        <v>127</v>
      </c>
      <c r="K606" s="14">
        <v>-6494.67</v>
      </c>
      <c r="N606" t="s">
        <v>85</v>
      </c>
    </row>
    <row r="607" spans="1:14">
      <c r="A607">
        <v>121001224</v>
      </c>
      <c r="B607">
        <v>202105</v>
      </c>
      <c r="C607">
        <v>40614</v>
      </c>
      <c r="D607" t="s">
        <v>131</v>
      </c>
      <c r="E607" t="s">
        <v>67</v>
      </c>
      <c r="F607">
        <v>5703072305</v>
      </c>
      <c r="G607" t="s">
        <v>124</v>
      </c>
      <c r="H607" t="s">
        <v>144</v>
      </c>
      <c r="I607" t="s">
        <v>90</v>
      </c>
      <c r="J607" t="s">
        <v>191</v>
      </c>
      <c r="K607" s="14">
        <v>-7137</v>
      </c>
      <c r="N607" t="s">
        <v>85</v>
      </c>
    </row>
    <row r="608" spans="1:14">
      <c r="A608">
        <v>622101097</v>
      </c>
      <c r="B608">
        <v>202105</v>
      </c>
      <c r="C608">
        <v>40614</v>
      </c>
      <c r="D608" t="s">
        <v>131</v>
      </c>
      <c r="E608" t="s">
        <v>129</v>
      </c>
      <c r="F608">
        <v>5703072305</v>
      </c>
      <c r="G608" t="s">
        <v>124</v>
      </c>
      <c r="H608" t="s">
        <v>144</v>
      </c>
      <c r="I608" t="s">
        <v>90</v>
      </c>
      <c r="J608" t="s">
        <v>127</v>
      </c>
      <c r="K608" s="14">
        <v>7137</v>
      </c>
      <c r="N608" t="s">
        <v>85</v>
      </c>
    </row>
    <row r="609" spans="1:14">
      <c r="A609">
        <v>622101097</v>
      </c>
      <c r="B609">
        <v>202105</v>
      </c>
      <c r="C609">
        <v>40614</v>
      </c>
      <c r="D609" t="s">
        <v>131</v>
      </c>
      <c r="E609" t="s">
        <v>128</v>
      </c>
      <c r="F609">
        <v>5703072305</v>
      </c>
      <c r="G609" t="s">
        <v>124</v>
      </c>
      <c r="H609" t="s">
        <v>144</v>
      </c>
      <c r="I609" t="s">
        <v>90</v>
      </c>
      <c r="J609" t="s">
        <v>127</v>
      </c>
      <c r="K609" s="14">
        <v>-6494.67</v>
      </c>
      <c r="N609" t="s">
        <v>85</v>
      </c>
    </row>
    <row r="610" spans="1:14">
      <c r="A610">
        <v>622101097</v>
      </c>
      <c r="B610">
        <v>202105</v>
      </c>
      <c r="C610">
        <v>40614</v>
      </c>
      <c r="D610" t="s">
        <v>131</v>
      </c>
      <c r="E610" t="s">
        <v>126</v>
      </c>
      <c r="F610">
        <v>5703072305</v>
      </c>
      <c r="G610" t="s">
        <v>124</v>
      </c>
      <c r="H610" t="s">
        <v>144</v>
      </c>
      <c r="I610" t="s">
        <v>90</v>
      </c>
      <c r="J610" t="s">
        <v>127</v>
      </c>
      <c r="K610" s="14">
        <v>-642.33000000000004</v>
      </c>
      <c r="N610" t="s">
        <v>85</v>
      </c>
    </row>
    <row r="611" spans="1:14">
      <c r="A611">
        <v>622101368</v>
      </c>
      <c r="B611">
        <v>202106</v>
      </c>
      <c r="C611">
        <v>40614</v>
      </c>
      <c r="D611" t="s">
        <v>131</v>
      </c>
      <c r="E611" t="s">
        <v>129</v>
      </c>
      <c r="F611">
        <v>5703072305</v>
      </c>
      <c r="G611" t="s">
        <v>124</v>
      </c>
      <c r="H611" t="s">
        <v>144</v>
      </c>
      <c r="I611" t="s">
        <v>90</v>
      </c>
      <c r="J611" t="s">
        <v>127</v>
      </c>
      <c r="K611" s="14">
        <v>7137</v>
      </c>
      <c r="N611" t="s">
        <v>85</v>
      </c>
    </row>
    <row r="612" spans="1:14">
      <c r="A612">
        <v>622101368</v>
      </c>
      <c r="B612">
        <v>202106</v>
      </c>
      <c r="C612">
        <v>40614</v>
      </c>
      <c r="D612" t="s">
        <v>131</v>
      </c>
      <c r="E612" t="s">
        <v>128</v>
      </c>
      <c r="F612">
        <v>5703072305</v>
      </c>
      <c r="G612" t="s">
        <v>124</v>
      </c>
      <c r="H612" t="s">
        <v>144</v>
      </c>
      <c r="I612" t="s">
        <v>90</v>
      </c>
      <c r="J612" t="s">
        <v>127</v>
      </c>
      <c r="K612" s="14">
        <v>-6494.67</v>
      </c>
      <c r="N612" t="s">
        <v>85</v>
      </c>
    </row>
    <row r="613" spans="1:14">
      <c r="A613">
        <v>622101368</v>
      </c>
      <c r="B613">
        <v>202106</v>
      </c>
      <c r="C613">
        <v>40614</v>
      </c>
      <c r="D613" t="s">
        <v>131</v>
      </c>
      <c r="E613" t="s">
        <v>126</v>
      </c>
      <c r="F613">
        <v>5703072305</v>
      </c>
      <c r="G613" t="s">
        <v>124</v>
      </c>
      <c r="H613" t="s">
        <v>144</v>
      </c>
      <c r="I613" t="s">
        <v>90</v>
      </c>
      <c r="J613" t="s">
        <v>127</v>
      </c>
      <c r="K613" s="14">
        <v>-642.33000000000004</v>
      </c>
      <c r="N613" t="s">
        <v>85</v>
      </c>
    </row>
    <row r="614" spans="1:14">
      <c r="A614">
        <v>121001503</v>
      </c>
      <c r="B614">
        <v>202106</v>
      </c>
      <c r="C614">
        <v>40614</v>
      </c>
      <c r="D614" t="s">
        <v>131</v>
      </c>
      <c r="E614" t="s">
        <v>67</v>
      </c>
      <c r="F614">
        <v>5703072305</v>
      </c>
      <c r="G614" t="s">
        <v>124</v>
      </c>
      <c r="H614" t="s">
        <v>144</v>
      </c>
      <c r="I614" t="s">
        <v>90</v>
      </c>
      <c r="J614" t="s">
        <v>192</v>
      </c>
      <c r="K614" s="14">
        <v>-7137</v>
      </c>
      <c r="N614" t="s">
        <v>85</v>
      </c>
    </row>
    <row r="615" spans="1:14">
      <c r="A615">
        <v>622101703</v>
      </c>
      <c r="B615">
        <v>202108</v>
      </c>
      <c r="C615">
        <v>40614</v>
      </c>
      <c r="D615" t="s">
        <v>131</v>
      </c>
      <c r="E615" t="s">
        <v>126</v>
      </c>
      <c r="F615">
        <v>5703072305</v>
      </c>
      <c r="G615" t="s">
        <v>124</v>
      </c>
      <c r="H615" t="s">
        <v>144</v>
      </c>
      <c r="I615" t="s">
        <v>90</v>
      </c>
      <c r="J615" t="s">
        <v>127</v>
      </c>
      <c r="K615" s="14">
        <v>-1404.59</v>
      </c>
      <c r="N615" t="s">
        <v>85</v>
      </c>
    </row>
    <row r="616" spans="1:14">
      <c r="A616">
        <v>622101703</v>
      </c>
      <c r="B616">
        <v>202108</v>
      </c>
      <c r="C616">
        <v>40614</v>
      </c>
      <c r="D616" t="s">
        <v>131</v>
      </c>
      <c r="E616" t="s">
        <v>129</v>
      </c>
      <c r="F616">
        <v>5703072305</v>
      </c>
      <c r="G616" t="s">
        <v>124</v>
      </c>
      <c r="H616" t="s">
        <v>144</v>
      </c>
      <c r="I616" t="s">
        <v>90</v>
      </c>
      <c r="J616" t="s">
        <v>127</v>
      </c>
      <c r="K616" s="14">
        <v>15606.5</v>
      </c>
      <c r="N616" t="s">
        <v>85</v>
      </c>
    </row>
    <row r="617" spans="1:14">
      <c r="A617">
        <v>622101703</v>
      </c>
      <c r="B617">
        <v>202108</v>
      </c>
      <c r="C617">
        <v>40614</v>
      </c>
      <c r="D617" t="s">
        <v>131</v>
      </c>
      <c r="E617" t="s">
        <v>128</v>
      </c>
      <c r="F617">
        <v>5703072305</v>
      </c>
      <c r="G617" t="s">
        <v>124</v>
      </c>
      <c r="H617" t="s">
        <v>144</v>
      </c>
      <c r="I617" t="s">
        <v>90</v>
      </c>
      <c r="J617" t="s">
        <v>127</v>
      </c>
      <c r="K617" s="14">
        <v>-14201.92</v>
      </c>
      <c r="N617" t="s">
        <v>85</v>
      </c>
    </row>
    <row r="618" spans="1:14">
      <c r="A618">
        <v>121002022</v>
      </c>
      <c r="B618">
        <v>202108</v>
      </c>
      <c r="C618">
        <v>40614</v>
      </c>
      <c r="D618" t="s">
        <v>131</v>
      </c>
      <c r="E618" t="s">
        <v>67</v>
      </c>
      <c r="F618">
        <v>5703072305</v>
      </c>
      <c r="G618" t="s">
        <v>124</v>
      </c>
      <c r="H618" t="s">
        <v>144</v>
      </c>
      <c r="I618" t="s">
        <v>90</v>
      </c>
      <c r="J618" t="s">
        <v>193</v>
      </c>
      <c r="K618" s="14">
        <v>-7258</v>
      </c>
      <c r="N618" t="s">
        <v>85</v>
      </c>
    </row>
    <row r="619" spans="1:14">
      <c r="A619">
        <v>121002047</v>
      </c>
      <c r="B619">
        <v>202108</v>
      </c>
      <c r="C619">
        <v>40614</v>
      </c>
      <c r="D619" t="s">
        <v>131</v>
      </c>
      <c r="E619" t="s">
        <v>67</v>
      </c>
      <c r="F619">
        <v>5703072305</v>
      </c>
      <c r="G619" t="s">
        <v>124</v>
      </c>
      <c r="H619" t="s">
        <v>144</v>
      </c>
      <c r="I619" t="s">
        <v>90</v>
      </c>
      <c r="J619" t="s">
        <v>194</v>
      </c>
      <c r="K619" s="14">
        <v>-8348.5</v>
      </c>
      <c r="N619" t="s">
        <v>85</v>
      </c>
    </row>
    <row r="620" spans="1:14">
      <c r="A620">
        <v>121002329</v>
      </c>
      <c r="B620">
        <v>202109</v>
      </c>
      <c r="C620">
        <v>40614</v>
      </c>
      <c r="D620" t="s">
        <v>131</v>
      </c>
      <c r="E620" t="s">
        <v>67</v>
      </c>
      <c r="F620">
        <v>5703072305</v>
      </c>
      <c r="G620" t="s">
        <v>124</v>
      </c>
      <c r="H620" t="s">
        <v>144</v>
      </c>
      <c r="I620" t="s">
        <v>90</v>
      </c>
      <c r="J620" t="s">
        <v>195</v>
      </c>
      <c r="K620" s="14">
        <v>8348.5</v>
      </c>
      <c r="N620" t="s">
        <v>85</v>
      </c>
    </row>
    <row r="621" spans="1:14">
      <c r="A621">
        <v>121002330</v>
      </c>
      <c r="B621">
        <v>202109</v>
      </c>
      <c r="C621">
        <v>40614</v>
      </c>
      <c r="D621" t="s">
        <v>131</v>
      </c>
      <c r="E621" t="s">
        <v>67</v>
      </c>
      <c r="F621">
        <v>5703072305</v>
      </c>
      <c r="G621" t="s">
        <v>124</v>
      </c>
      <c r="H621" t="s">
        <v>144</v>
      </c>
      <c r="I621" t="s">
        <v>90</v>
      </c>
      <c r="J621" t="s">
        <v>196</v>
      </c>
      <c r="K621" s="14">
        <v>-7258</v>
      </c>
      <c r="N621" t="s">
        <v>85</v>
      </c>
    </row>
    <row r="622" spans="1:14">
      <c r="A622">
        <v>121002327</v>
      </c>
      <c r="B622">
        <v>202109</v>
      </c>
      <c r="C622">
        <v>40614</v>
      </c>
      <c r="D622" t="s">
        <v>131</v>
      </c>
      <c r="E622" t="s">
        <v>67</v>
      </c>
      <c r="F622">
        <v>5703072305</v>
      </c>
      <c r="G622" t="s">
        <v>124</v>
      </c>
      <c r="H622" t="s">
        <v>144</v>
      </c>
      <c r="I622" t="s">
        <v>90</v>
      </c>
      <c r="J622" t="s">
        <v>196</v>
      </c>
      <c r="K622" s="14">
        <v>-8348.5</v>
      </c>
      <c r="N622" t="s">
        <v>85</v>
      </c>
    </row>
    <row r="623" spans="1:14">
      <c r="A623">
        <v>622101979</v>
      </c>
      <c r="B623">
        <v>202109</v>
      </c>
      <c r="C623">
        <v>40614</v>
      </c>
      <c r="D623" t="s">
        <v>131</v>
      </c>
      <c r="E623" t="s">
        <v>128</v>
      </c>
      <c r="F623">
        <v>5703072305</v>
      </c>
      <c r="G623" t="s">
        <v>124</v>
      </c>
      <c r="H623" t="s">
        <v>144</v>
      </c>
      <c r="I623" t="s">
        <v>90</v>
      </c>
      <c r="J623" t="s">
        <v>127</v>
      </c>
      <c r="K623" s="14">
        <v>-6604.78</v>
      </c>
      <c r="N623" t="s">
        <v>85</v>
      </c>
    </row>
    <row r="624" spans="1:14">
      <c r="A624">
        <v>622101979</v>
      </c>
      <c r="B624">
        <v>202109</v>
      </c>
      <c r="C624">
        <v>40614</v>
      </c>
      <c r="D624" t="s">
        <v>131</v>
      </c>
      <c r="E624" t="s">
        <v>129</v>
      </c>
      <c r="F624">
        <v>5703072305</v>
      </c>
      <c r="G624" t="s">
        <v>124</v>
      </c>
      <c r="H624" t="s">
        <v>144</v>
      </c>
      <c r="I624" t="s">
        <v>90</v>
      </c>
      <c r="J624" t="s">
        <v>127</v>
      </c>
      <c r="K624" s="14">
        <v>7258</v>
      </c>
      <c r="N624" t="s">
        <v>85</v>
      </c>
    </row>
    <row r="625" spans="1:14">
      <c r="A625">
        <v>622101979</v>
      </c>
      <c r="B625">
        <v>202109</v>
      </c>
      <c r="C625">
        <v>40614</v>
      </c>
      <c r="D625" t="s">
        <v>131</v>
      </c>
      <c r="E625" t="s">
        <v>126</v>
      </c>
      <c r="F625">
        <v>5703072305</v>
      </c>
      <c r="G625" t="s">
        <v>124</v>
      </c>
      <c r="H625" t="s">
        <v>144</v>
      </c>
      <c r="I625" t="s">
        <v>90</v>
      </c>
      <c r="J625" t="s">
        <v>127</v>
      </c>
      <c r="K625" s="14">
        <v>-653.22</v>
      </c>
      <c r="N625" t="s">
        <v>85</v>
      </c>
    </row>
    <row r="626" spans="1:14">
      <c r="A626">
        <v>121002777</v>
      </c>
      <c r="B626">
        <v>202110</v>
      </c>
      <c r="C626">
        <v>40614</v>
      </c>
      <c r="D626" t="s">
        <v>131</v>
      </c>
      <c r="E626" t="s">
        <v>67</v>
      </c>
      <c r="F626">
        <v>5703072305</v>
      </c>
      <c r="G626" t="s">
        <v>124</v>
      </c>
      <c r="H626" t="s">
        <v>144</v>
      </c>
      <c r="I626" t="s">
        <v>90</v>
      </c>
      <c r="J626" t="s">
        <v>197</v>
      </c>
      <c r="K626" s="14">
        <v>-7258</v>
      </c>
      <c r="N626" t="s">
        <v>85</v>
      </c>
    </row>
    <row r="627" spans="1:14">
      <c r="A627">
        <v>622102216</v>
      </c>
      <c r="B627">
        <v>202110</v>
      </c>
      <c r="C627">
        <v>40614</v>
      </c>
      <c r="D627" t="s">
        <v>131</v>
      </c>
      <c r="E627" t="s">
        <v>128</v>
      </c>
      <c r="F627">
        <v>5703072305</v>
      </c>
      <c r="G627" t="s">
        <v>124</v>
      </c>
      <c r="H627" t="s">
        <v>144</v>
      </c>
      <c r="I627" t="s">
        <v>90</v>
      </c>
      <c r="J627" t="s">
        <v>127</v>
      </c>
      <c r="K627" s="14">
        <v>-6604.78</v>
      </c>
      <c r="N627" t="s">
        <v>85</v>
      </c>
    </row>
    <row r="628" spans="1:14">
      <c r="A628">
        <v>622102216</v>
      </c>
      <c r="B628">
        <v>202110</v>
      </c>
      <c r="C628">
        <v>40614</v>
      </c>
      <c r="D628" t="s">
        <v>131</v>
      </c>
      <c r="E628" t="s">
        <v>129</v>
      </c>
      <c r="F628">
        <v>5703072305</v>
      </c>
      <c r="G628" t="s">
        <v>124</v>
      </c>
      <c r="H628" t="s">
        <v>144</v>
      </c>
      <c r="I628" t="s">
        <v>90</v>
      </c>
      <c r="J628" t="s">
        <v>127</v>
      </c>
      <c r="K628" s="14">
        <v>7258</v>
      </c>
      <c r="N628" t="s">
        <v>85</v>
      </c>
    </row>
    <row r="629" spans="1:14">
      <c r="A629">
        <v>622102216</v>
      </c>
      <c r="B629">
        <v>202110</v>
      </c>
      <c r="C629">
        <v>40614</v>
      </c>
      <c r="D629" t="s">
        <v>131</v>
      </c>
      <c r="E629" t="s">
        <v>126</v>
      </c>
      <c r="F629">
        <v>5703072305</v>
      </c>
      <c r="G629" t="s">
        <v>124</v>
      </c>
      <c r="H629" t="s">
        <v>144</v>
      </c>
      <c r="I629" t="s">
        <v>90</v>
      </c>
      <c r="J629" t="s">
        <v>127</v>
      </c>
      <c r="K629" s="14">
        <v>-653.22</v>
      </c>
      <c r="N629" t="s">
        <v>85</v>
      </c>
    </row>
    <row r="630" spans="1:14">
      <c r="A630">
        <v>121003146</v>
      </c>
      <c r="B630">
        <v>202111</v>
      </c>
      <c r="C630">
        <v>40614</v>
      </c>
      <c r="D630" t="s">
        <v>131</v>
      </c>
      <c r="E630" t="s">
        <v>67</v>
      </c>
      <c r="F630">
        <v>5703072305</v>
      </c>
      <c r="G630" t="s">
        <v>124</v>
      </c>
      <c r="H630" t="s">
        <v>144</v>
      </c>
      <c r="I630" t="s">
        <v>90</v>
      </c>
      <c r="J630" t="s">
        <v>198</v>
      </c>
      <c r="K630" s="14">
        <v>-7258</v>
      </c>
      <c r="N630" t="s">
        <v>85</v>
      </c>
    </row>
    <row r="631" spans="1:14">
      <c r="A631">
        <v>622102479</v>
      </c>
      <c r="B631">
        <v>202111</v>
      </c>
      <c r="C631">
        <v>40614</v>
      </c>
      <c r="D631" t="s">
        <v>131</v>
      </c>
      <c r="E631" t="s">
        <v>126</v>
      </c>
      <c r="F631">
        <v>5703072305</v>
      </c>
      <c r="G631" t="s">
        <v>124</v>
      </c>
      <c r="H631" t="s">
        <v>144</v>
      </c>
      <c r="I631" t="s">
        <v>90</v>
      </c>
      <c r="J631" t="s">
        <v>127</v>
      </c>
      <c r="K631" s="14">
        <v>-653.22</v>
      </c>
      <c r="N631" t="s">
        <v>85</v>
      </c>
    </row>
    <row r="632" spans="1:14">
      <c r="A632">
        <v>622102479</v>
      </c>
      <c r="B632">
        <v>202111</v>
      </c>
      <c r="C632">
        <v>40614</v>
      </c>
      <c r="D632" t="s">
        <v>131</v>
      </c>
      <c r="E632" t="s">
        <v>128</v>
      </c>
      <c r="F632">
        <v>5703072305</v>
      </c>
      <c r="G632" t="s">
        <v>124</v>
      </c>
      <c r="H632" t="s">
        <v>144</v>
      </c>
      <c r="I632" t="s">
        <v>90</v>
      </c>
      <c r="J632" t="s">
        <v>127</v>
      </c>
      <c r="K632" s="14">
        <v>-6604.78</v>
      </c>
      <c r="N632" t="s">
        <v>85</v>
      </c>
    </row>
    <row r="633" spans="1:14">
      <c r="A633">
        <v>622102479</v>
      </c>
      <c r="B633">
        <v>202111</v>
      </c>
      <c r="C633">
        <v>40614</v>
      </c>
      <c r="D633" t="s">
        <v>131</v>
      </c>
      <c r="E633" t="s">
        <v>129</v>
      </c>
      <c r="F633">
        <v>5703072305</v>
      </c>
      <c r="G633" t="s">
        <v>124</v>
      </c>
      <c r="H633" t="s">
        <v>144</v>
      </c>
      <c r="I633" t="s">
        <v>90</v>
      </c>
      <c r="J633" t="s">
        <v>127</v>
      </c>
      <c r="K633" s="14">
        <v>7258</v>
      </c>
      <c r="N633" t="s">
        <v>85</v>
      </c>
    </row>
    <row r="634" spans="1:14">
      <c r="A634">
        <v>121003619</v>
      </c>
      <c r="B634">
        <v>202112</v>
      </c>
      <c r="C634">
        <v>40614</v>
      </c>
      <c r="D634" t="s">
        <v>131</v>
      </c>
      <c r="E634" t="s">
        <v>67</v>
      </c>
      <c r="F634">
        <v>5703072305</v>
      </c>
      <c r="G634" t="s">
        <v>124</v>
      </c>
      <c r="H634" t="s">
        <v>144</v>
      </c>
      <c r="I634" t="s">
        <v>90</v>
      </c>
      <c r="J634" t="s">
        <v>199</v>
      </c>
      <c r="K634" s="14">
        <v>-7258</v>
      </c>
      <c r="N634" t="s">
        <v>85</v>
      </c>
    </row>
    <row r="635" spans="1:14">
      <c r="A635">
        <v>622102756</v>
      </c>
      <c r="B635">
        <v>202112</v>
      </c>
      <c r="C635">
        <v>40614</v>
      </c>
      <c r="D635" t="s">
        <v>131</v>
      </c>
      <c r="E635" t="s">
        <v>128</v>
      </c>
      <c r="F635">
        <v>5703072305</v>
      </c>
      <c r="G635" t="s">
        <v>124</v>
      </c>
      <c r="H635" t="s">
        <v>144</v>
      </c>
      <c r="I635" t="s">
        <v>90</v>
      </c>
      <c r="J635" t="s">
        <v>68</v>
      </c>
      <c r="K635" s="14">
        <v>6604.78</v>
      </c>
      <c r="N635" t="s">
        <v>85</v>
      </c>
    </row>
    <row r="636" spans="1:14">
      <c r="A636">
        <v>622102756</v>
      </c>
      <c r="B636">
        <v>202112</v>
      </c>
      <c r="C636">
        <v>40614</v>
      </c>
      <c r="D636" t="s">
        <v>131</v>
      </c>
      <c r="E636" t="s">
        <v>129</v>
      </c>
      <c r="F636">
        <v>5703072305</v>
      </c>
      <c r="G636" t="s">
        <v>124</v>
      </c>
      <c r="H636" t="s">
        <v>144</v>
      </c>
      <c r="I636" t="s">
        <v>90</v>
      </c>
      <c r="J636" t="s">
        <v>127</v>
      </c>
      <c r="K636" s="14">
        <v>7258</v>
      </c>
      <c r="N636" t="s">
        <v>85</v>
      </c>
    </row>
    <row r="637" spans="1:14">
      <c r="A637">
        <v>622102756</v>
      </c>
      <c r="B637">
        <v>202112</v>
      </c>
      <c r="C637">
        <v>40614</v>
      </c>
      <c r="D637" t="s">
        <v>131</v>
      </c>
      <c r="E637" t="s">
        <v>126</v>
      </c>
      <c r="F637">
        <v>5703072305</v>
      </c>
      <c r="G637" t="s">
        <v>124</v>
      </c>
      <c r="H637" t="s">
        <v>144</v>
      </c>
      <c r="I637" t="s">
        <v>90</v>
      </c>
      <c r="J637" t="s">
        <v>127</v>
      </c>
      <c r="K637" s="14">
        <v>-653.22</v>
      </c>
      <c r="N637" t="s">
        <v>85</v>
      </c>
    </row>
    <row r="638" spans="1:14">
      <c r="A638">
        <v>622102756</v>
      </c>
      <c r="B638">
        <v>202112</v>
      </c>
      <c r="C638">
        <v>40614</v>
      </c>
      <c r="D638" t="s">
        <v>131</v>
      </c>
      <c r="E638" t="s">
        <v>129</v>
      </c>
      <c r="F638">
        <v>5703072305</v>
      </c>
      <c r="G638" t="s">
        <v>124</v>
      </c>
      <c r="H638" t="s">
        <v>144</v>
      </c>
      <c r="I638" t="s">
        <v>90</v>
      </c>
      <c r="J638" t="s">
        <v>68</v>
      </c>
      <c r="K638" s="14">
        <v>-7258</v>
      </c>
      <c r="N638" t="s">
        <v>85</v>
      </c>
    </row>
    <row r="639" spans="1:14">
      <c r="A639">
        <v>622102756</v>
      </c>
      <c r="B639">
        <v>202112</v>
      </c>
      <c r="C639">
        <v>40614</v>
      </c>
      <c r="D639" t="s">
        <v>131</v>
      </c>
      <c r="E639" t="s">
        <v>128</v>
      </c>
      <c r="F639">
        <v>5703072305</v>
      </c>
      <c r="G639" t="s">
        <v>124</v>
      </c>
      <c r="H639" t="s">
        <v>144</v>
      </c>
      <c r="I639" t="s">
        <v>90</v>
      </c>
      <c r="J639" t="s">
        <v>127</v>
      </c>
      <c r="K639" s="14">
        <v>-6604.78</v>
      </c>
      <c r="N639" t="s">
        <v>85</v>
      </c>
    </row>
    <row r="640" spans="1:14">
      <c r="A640">
        <v>622102756</v>
      </c>
      <c r="B640">
        <v>202112</v>
      </c>
      <c r="C640">
        <v>40614</v>
      </c>
      <c r="D640" t="s">
        <v>131</v>
      </c>
      <c r="E640" t="s">
        <v>126</v>
      </c>
      <c r="F640">
        <v>5703072305</v>
      </c>
      <c r="G640" t="s">
        <v>124</v>
      </c>
      <c r="H640" t="s">
        <v>144</v>
      </c>
      <c r="I640" t="s">
        <v>90</v>
      </c>
      <c r="J640" t="s">
        <v>68</v>
      </c>
      <c r="K640" s="14">
        <v>653.22</v>
      </c>
      <c r="N640" t="s">
        <v>85</v>
      </c>
    </row>
    <row r="641" spans="1:14">
      <c r="A641">
        <v>622102755</v>
      </c>
      <c r="B641">
        <v>202112</v>
      </c>
      <c r="C641">
        <v>40614</v>
      </c>
      <c r="D641" t="s">
        <v>131</v>
      </c>
      <c r="E641" t="s">
        <v>129</v>
      </c>
      <c r="F641">
        <v>5703072305</v>
      </c>
      <c r="G641" t="s">
        <v>124</v>
      </c>
      <c r="H641" t="s">
        <v>144</v>
      </c>
      <c r="I641" t="s">
        <v>90</v>
      </c>
      <c r="J641" t="s">
        <v>127</v>
      </c>
      <c r="K641" s="14">
        <v>7258</v>
      </c>
      <c r="N641" t="s">
        <v>85</v>
      </c>
    </row>
    <row r="642" spans="1:14">
      <c r="A642">
        <v>622102755</v>
      </c>
      <c r="B642">
        <v>202112</v>
      </c>
      <c r="C642">
        <v>40614</v>
      </c>
      <c r="D642" t="s">
        <v>131</v>
      </c>
      <c r="E642" t="s">
        <v>128</v>
      </c>
      <c r="F642">
        <v>5703072305</v>
      </c>
      <c r="G642" t="s">
        <v>124</v>
      </c>
      <c r="H642" t="s">
        <v>144</v>
      </c>
      <c r="I642" t="s">
        <v>90</v>
      </c>
      <c r="J642" t="s">
        <v>127</v>
      </c>
      <c r="K642" s="14">
        <v>-6604.78</v>
      </c>
      <c r="N642" t="s">
        <v>85</v>
      </c>
    </row>
    <row r="643" spans="1:14">
      <c r="A643">
        <v>622102755</v>
      </c>
      <c r="B643">
        <v>202112</v>
      </c>
      <c r="C643">
        <v>40614</v>
      </c>
      <c r="D643" t="s">
        <v>131</v>
      </c>
      <c r="E643" t="s">
        <v>126</v>
      </c>
      <c r="F643">
        <v>5703072305</v>
      </c>
      <c r="G643" t="s">
        <v>124</v>
      </c>
      <c r="H643" t="s">
        <v>144</v>
      </c>
      <c r="I643" t="s">
        <v>90</v>
      </c>
      <c r="J643" t="s">
        <v>127</v>
      </c>
      <c r="K643" s="14">
        <v>-653.22</v>
      </c>
      <c r="N643" t="s">
        <v>85</v>
      </c>
    </row>
    <row r="644" spans="1:14">
      <c r="A644">
        <v>622100881</v>
      </c>
      <c r="B644">
        <v>202104</v>
      </c>
      <c r="C644">
        <v>4711</v>
      </c>
      <c r="D644" t="s">
        <v>36</v>
      </c>
      <c r="E644" t="s">
        <v>126</v>
      </c>
      <c r="F644">
        <v>5703072305</v>
      </c>
      <c r="G644" t="s">
        <v>124</v>
      </c>
      <c r="H644" t="s">
        <v>147</v>
      </c>
      <c r="I644" t="s">
        <v>90</v>
      </c>
      <c r="J644" t="s">
        <v>127</v>
      </c>
      <c r="K644" s="14">
        <v>29.96</v>
      </c>
      <c r="N644" t="s">
        <v>85</v>
      </c>
    </row>
    <row r="645" spans="1:14">
      <c r="A645">
        <v>622100881</v>
      </c>
      <c r="B645">
        <v>202104</v>
      </c>
      <c r="C645">
        <v>4711</v>
      </c>
      <c r="D645" t="s">
        <v>36</v>
      </c>
      <c r="E645" t="s">
        <v>128</v>
      </c>
      <c r="F645">
        <v>5703072305</v>
      </c>
      <c r="G645" t="s">
        <v>124</v>
      </c>
      <c r="H645" t="s">
        <v>147</v>
      </c>
      <c r="I645" t="s">
        <v>90</v>
      </c>
      <c r="J645" t="s">
        <v>127</v>
      </c>
      <c r="K645" s="14">
        <v>302.91000000000003</v>
      </c>
      <c r="N645" t="s">
        <v>85</v>
      </c>
    </row>
    <row r="646" spans="1:14">
      <c r="A646">
        <v>622100881</v>
      </c>
      <c r="B646">
        <v>202104</v>
      </c>
      <c r="C646">
        <v>4711</v>
      </c>
      <c r="D646" t="s">
        <v>36</v>
      </c>
      <c r="E646" t="s">
        <v>129</v>
      </c>
      <c r="F646">
        <v>5703072305</v>
      </c>
      <c r="G646" t="s">
        <v>124</v>
      </c>
      <c r="H646" t="s">
        <v>147</v>
      </c>
      <c r="I646" t="s">
        <v>90</v>
      </c>
      <c r="J646" t="s">
        <v>127</v>
      </c>
      <c r="K646" s="14">
        <v>-332.87</v>
      </c>
      <c r="N646" t="s">
        <v>85</v>
      </c>
    </row>
    <row r="647" spans="1:14">
      <c r="A647">
        <v>612100005</v>
      </c>
      <c r="B647">
        <v>202104</v>
      </c>
      <c r="C647">
        <v>4711</v>
      </c>
      <c r="D647" t="s">
        <v>36</v>
      </c>
      <c r="E647" t="s">
        <v>67</v>
      </c>
      <c r="F647">
        <v>5703072305</v>
      </c>
      <c r="G647" t="s">
        <v>124</v>
      </c>
      <c r="H647" t="s">
        <v>147</v>
      </c>
      <c r="I647" t="s">
        <v>90</v>
      </c>
      <c r="J647" t="s">
        <v>163</v>
      </c>
      <c r="K647" s="14">
        <v>332.87</v>
      </c>
      <c r="L647">
        <v>0</v>
      </c>
      <c r="M647" t="s">
        <v>57</v>
      </c>
      <c r="N647" t="s">
        <v>85</v>
      </c>
    </row>
    <row r="648" spans="1:14">
      <c r="A648">
        <v>68002082</v>
      </c>
      <c r="B648">
        <v>202101</v>
      </c>
      <c r="C648">
        <v>69135</v>
      </c>
      <c r="D648" t="s">
        <v>46</v>
      </c>
      <c r="E648" t="s">
        <v>4</v>
      </c>
      <c r="F648" t="s">
        <v>63</v>
      </c>
      <c r="G648" t="s">
        <v>64</v>
      </c>
      <c r="H648" t="s">
        <v>366</v>
      </c>
      <c r="I648" t="s">
        <v>90</v>
      </c>
      <c r="J648" t="s">
        <v>58</v>
      </c>
      <c r="K648" s="14">
        <v>541.91999999999996</v>
      </c>
      <c r="N648" t="s">
        <v>85</v>
      </c>
    </row>
    <row r="649" spans="1:14">
      <c r="A649">
        <v>68002111</v>
      </c>
      <c r="B649">
        <v>202102</v>
      </c>
      <c r="C649">
        <v>69135</v>
      </c>
      <c r="D649" t="s">
        <v>46</v>
      </c>
      <c r="E649" t="s">
        <v>4</v>
      </c>
      <c r="F649" t="s">
        <v>63</v>
      </c>
      <c r="G649" t="s">
        <v>64</v>
      </c>
      <c r="H649" t="s">
        <v>366</v>
      </c>
      <c r="I649" t="s">
        <v>90</v>
      </c>
      <c r="J649" t="s">
        <v>58</v>
      </c>
      <c r="K649" s="14">
        <v>541.91999999999996</v>
      </c>
      <c r="N649" t="s">
        <v>85</v>
      </c>
    </row>
    <row r="650" spans="1:14">
      <c r="A650">
        <v>68002149</v>
      </c>
      <c r="B650">
        <v>202103</v>
      </c>
      <c r="C650">
        <v>69135</v>
      </c>
      <c r="D650" t="s">
        <v>46</v>
      </c>
      <c r="E650" t="s">
        <v>4</v>
      </c>
      <c r="F650" t="s">
        <v>63</v>
      </c>
      <c r="G650" t="s">
        <v>64</v>
      </c>
      <c r="H650" t="s">
        <v>366</v>
      </c>
      <c r="I650" t="s">
        <v>90</v>
      </c>
      <c r="J650" t="s">
        <v>58</v>
      </c>
      <c r="K650" s="14">
        <v>541.91999999999996</v>
      </c>
      <c r="N650" t="s">
        <v>85</v>
      </c>
    </row>
    <row r="651" spans="1:14">
      <c r="A651">
        <v>68002169</v>
      </c>
      <c r="B651">
        <v>202104</v>
      </c>
      <c r="C651">
        <v>69135</v>
      </c>
      <c r="D651" t="s">
        <v>46</v>
      </c>
      <c r="E651" t="s">
        <v>4</v>
      </c>
      <c r="F651" t="s">
        <v>63</v>
      </c>
      <c r="G651" t="s">
        <v>64</v>
      </c>
      <c r="H651" t="s">
        <v>366</v>
      </c>
      <c r="I651" t="s">
        <v>90</v>
      </c>
      <c r="J651" t="s">
        <v>58</v>
      </c>
      <c r="K651" s="14">
        <v>541.91999999999996</v>
      </c>
      <c r="N651" t="s">
        <v>85</v>
      </c>
    </row>
    <row r="652" spans="1:14">
      <c r="A652">
        <v>68002199</v>
      </c>
      <c r="B652">
        <v>202105</v>
      </c>
      <c r="C652">
        <v>69135</v>
      </c>
      <c r="D652" t="s">
        <v>46</v>
      </c>
      <c r="E652" t="s">
        <v>4</v>
      </c>
      <c r="F652" t="s">
        <v>63</v>
      </c>
      <c r="G652" t="s">
        <v>64</v>
      </c>
      <c r="H652" t="s">
        <v>366</v>
      </c>
      <c r="I652" t="s">
        <v>90</v>
      </c>
      <c r="J652" t="s">
        <v>58</v>
      </c>
      <c r="K652" s="14">
        <v>541.91999999999996</v>
      </c>
      <c r="N652" t="s">
        <v>85</v>
      </c>
    </row>
    <row r="653" spans="1:14">
      <c r="A653">
        <v>68002238</v>
      </c>
      <c r="B653">
        <v>202106</v>
      </c>
      <c r="C653">
        <v>69135</v>
      </c>
      <c r="D653" t="s">
        <v>46</v>
      </c>
      <c r="E653" t="s">
        <v>4</v>
      </c>
      <c r="F653" t="s">
        <v>63</v>
      </c>
      <c r="G653" t="s">
        <v>64</v>
      </c>
      <c r="H653" t="s">
        <v>366</v>
      </c>
      <c r="I653" t="s">
        <v>90</v>
      </c>
      <c r="J653" t="s">
        <v>58</v>
      </c>
      <c r="K653" s="14">
        <v>541.91999999999996</v>
      </c>
      <c r="N653" t="s">
        <v>85</v>
      </c>
    </row>
    <row r="654" spans="1:14">
      <c r="A654">
        <v>68002248</v>
      </c>
      <c r="B654">
        <v>202107</v>
      </c>
      <c r="C654">
        <v>69135</v>
      </c>
      <c r="D654" t="s">
        <v>46</v>
      </c>
      <c r="E654" t="s">
        <v>4</v>
      </c>
      <c r="F654" t="s">
        <v>63</v>
      </c>
      <c r="G654" t="s">
        <v>64</v>
      </c>
      <c r="H654" t="s">
        <v>366</v>
      </c>
      <c r="I654" t="s">
        <v>90</v>
      </c>
      <c r="J654" t="s">
        <v>58</v>
      </c>
      <c r="K654" s="14">
        <v>541.91999999999996</v>
      </c>
      <c r="N654" t="s">
        <v>85</v>
      </c>
    </row>
    <row r="655" spans="1:14">
      <c r="A655">
        <v>68002267</v>
      </c>
      <c r="B655">
        <v>202108</v>
      </c>
      <c r="C655">
        <v>69135</v>
      </c>
      <c r="D655" t="s">
        <v>46</v>
      </c>
      <c r="E655" t="s">
        <v>4</v>
      </c>
      <c r="F655" t="s">
        <v>63</v>
      </c>
      <c r="G655" t="s">
        <v>64</v>
      </c>
      <c r="H655" t="s">
        <v>366</v>
      </c>
      <c r="I655" t="s">
        <v>90</v>
      </c>
      <c r="J655" t="s">
        <v>58</v>
      </c>
      <c r="K655" s="14">
        <v>541.91999999999996</v>
      </c>
      <c r="N655" t="s">
        <v>85</v>
      </c>
    </row>
    <row r="656" spans="1:14">
      <c r="A656">
        <v>68002292</v>
      </c>
      <c r="B656">
        <v>202109</v>
      </c>
      <c r="C656">
        <v>69135</v>
      </c>
      <c r="D656" t="s">
        <v>46</v>
      </c>
      <c r="E656" t="s">
        <v>4</v>
      </c>
      <c r="F656" t="s">
        <v>63</v>
      </c>
      <c r="G656" t="s">
        <v>64</v>
      </c>
      <c r="H656" t="s">
        <v>366</v>
      </c>
      <c r="I656" t="s">
        <v>90</v>
      </c>
      <c r="J656" t="s">
        <v>58</v>
      </c>
      <c r="K656" s="14">
        <v>541.91999999999996</v>
      </c>
      <c r="N656" t="s">
        <v>85</v>
      </c>
    </row>
    <row r="657" spans="1:14">
      <c r="A657">
        <v>68002323</v>
      </c>
      <c r="B657">
        <v>202110</v>
      </c>
      <c r="C657">
        <v>69135</v>
      </c>
      <c r="D657" t="s">
        <v>46</v>
      </c>
      <c r="E657" t="s">
        <v>4</v>
      </c>
      <c r="F657" t="s">
        <v>63</v>
      </c>
      <c r="G657" t="s">
        <v>64</v>
      </c>
      <c r="H657" t="s">
        <v>366</v>
      </c>
      <c r="I657" t="s">
        <v>90</v>
      </c>
      <c r="J657" t="s">
        <v>58</v>
      </c>
      <c r="K657" s="14">
        <v>541.91999999999996</v>
      </c>
      <c r="N657" t="s">
        <v>85</v>
      </c>
    </row>
    <row r="658" spans="1:14">
      <c r="A658">
        <v>68002357</v>
      </c>
      <c r="B658">
        <v>202111</v>
      </c>
      <c r="C658">
        <v>69135</v>
      </c>
      <c r="D658" t="s">
        <v>46</v>
      </c>
      <c r="E658" t="s">
        <v>4</v>
      </c>
      <c r="F658" t="s">
        <v>63</v>
      </c>
      <c r="G658" t="s">
        <v>64</v>
      </c>
      <c r="H658" t="s">
        <v>366</v>
      </c>
      <c r="I658" t="s">
        <v>90</v>
      </c>
      <c r="J658" t="s">
        <v>58</v>
      </c>
      <c r="K658" s="14">
        <v>541.91999999999996</v>
      </c>
      <c r="N658" t="s">
        <v>85</v>
      </c>
    </row>
    <row r="659" spans="1:14">
      <c r="A659">
        <v>68002374</v>
      </c>
      <c r="B659">
        <v>202112</v>
      </c>
      <c r="C659">
        <v>69135</v>
      </c>
      <c r="D659" t="s">
        <v>46</v>
      </c>
      <c r="E659" t="s">
        <v>4</v>
      </c>
      <c r="F659" t="s">
        <v>63</v>
      </c>
      <c r="G659" t="s">
        <v>64</v>
      </c>
      <c r="H659" t="s">
        <v>366</v>
      </c>
      <c r="I659" t="s">
        <v>90</v>
      </c>
      <c r="J659" t="s">
        <v>58</v>
      </c>
      <c r="K659" s="14">
        <v>541.92999999999995</v>
      </c>
      <c r="N659" t="s">
        <v>85</v>
      </c>
    </row>
    <row r="660" spans="1:14">
      <c r="A660">
        <v>80165909</v>
      </c>
      <c r="B660">
        <v>202112</v>
      </c>
      <c r="C660">
        <v>5031</v>
      </c>
      <c r="D660" t="s">
        <v>224</v>
      </c>
      <c r="E660" t="s">
        <v>175</v>
      </c>
      <c r="H660" t="s">
        <v>359</v>
      </c>
      <c r="I660" t="s">
        <v>83</v>
      </c>
      <c r="J660" t="s">
        <v>230</v>
      </c>
      <c r="K660" s="14">
        <v>5435.98</v>
      </c>
      <c r="L660">
        <v>99915650</v>
      </c>
      <c r="M660" t="s">
        <v>228</v>
      </c>
      <c r="N660" t="s">
        <v>85</v>
      </c>
    </row>
    <row r="661" spans="1:14">
      <c r="A661">
        <v>80161749</v>
      </c>
      <c r="B661">
        <v>202106</v>
      </c>
      <c r="C661">
        <v>5211</v>
      </c>
      <c r="D661" t="s">
        <v>38</v>
      </c>
      <c r="E661" t="s">
        <v>173</v>
      </c>
      <c r="H661" t="s">
        <v>359</v>
      </c>
      <c r="I661" t="s">
        <v>105</v>
      </c>
      <c r="J661" t="s">
        <v>246</v>
      </c>
      <c r="K661" s="14">
        <v>1221.8</v>
      </c>
      <c r="L661">
        <v>10097667</v>
      </c>
      <c r="M661" t="s">
        <v>247</v>
      </c>
      <c r="N661" t="s">
        <v>85</v>
      </c>
    </row>
    <row r="662" spans="1:14">
      <c r="A662">
        <v>80165736</v>
      </c>
      <c r="B662">
        <v>202112</v>
      </c>
      <c r="C662">
        <v>5739</v>
      </c>
      <c r="D662" t="s">
        <v>326</v>
      </c>
      <c r="E662" t="s">
        <v>173</v>
      </c>
      <c r="H662" t="s">
        <v>359</v>
      </c>
      <c r="I662" t="s">
        <v>105</v>
      </c>
      <c r="J662" t="s">
        <v>327</v>
      </c>
      <c r="K662" s="14">
        <v>850</v>
      </c>
      <c r="L662">
        <v>99999942</v>
      </c>
      <c r="M662" t="s">
        <v>154</v>
      </c>
      <c r="N662" t="s">
        <v>85</v>
      </c>
    </row>
    <row r="663" spans="1:14">
      <c r="A663">
        <v>80164676</v>
      </c>
      <c r="B663">
        <v>202111</v>
      </c>
      <c r="C663">
        <v>5211</v>
      </c>
      <c r="D663" t="s">
        <v>38</v>
      </c>
      <c r="E663" t="s">
        <v>179</v>
      </c>
      <c r="H663" t="s">
        <v>359</v>
      </c>
      <c r="I663" t="s">
        <v>145</v>
      </c>
      <c r="J663" t="s">
        <v>248</v>
      </c>
      <c r="K663" s="14">
        <v>8751.57</v>
      </c>
      <c r="L663">
        <v>10081901</v>
      </c>
      <c r="M663" t="s">
        <v>249</v>
      </c>
      <c r="N663" t="s">
        <v>85</v>
      </c>
    </row>
    <row r="664" spans="1:14">
      <c r="A664">
        <v>612100001</v>
      </c>
      <c r="B664">
        <v>202102</v>
      </c>
      <c r="C664">
        <v>4264</v>
      </c>
      <c r="D664" t="s">
        <v>217</v>
      </c>
      <c r="E664" t="s">
        <v>4</v>
      </c>
      <c r="F664">
        <v>8105262631</v>
      </c>
      <c r="G664" t="s">
        <v>66</v>
      </c>
      <c r="H664" t="s">
        <v>365</v>
      </c>
      <c r="I664" t="s">
        <v>90</v>
      </c>
      <c r="J664" t="s">
        <v>161</v>
      </c>
      <c r="K664" s="14">
        <v>262.7</v>
      </c>
      <c r="L664">
        <v>0</v>
      </c>
      <c r="M664" t="s">
        <v>57</v>
      </c>
      <c r="N664" t="s">
        <v>85</v>
      </c>
    </row>
    <row r="665" spans="1:14">
      <c r="A665">
        <v>612100001</v>
      </c>
      <c r="B665">
        <v>202102</v>
      </c>
      <c r="C665">
        <v>4264</v>
      </c>
      <c r="D665" t="s">
        <v>217</v>
      </c>
      <c r="E665" t="s">
        <v>4</v>
      </c>
      <c r="F665">
        <v>8105262631</v>
      </c>
      <c r="G665" t="s">
        <v>66</v>
      </c>
      <c r="H665" t="s">
        <v>365</v>
      </c>
      <c r="I665" t="s">
        <v>90</v>
      </c>
      <c r="J665" t="s">
        <v>161</v>
      </c>
      <c r="K665" s="14">
        <v>262.7</v>
      </c>
      <c r="L665">
        <v>0</v>
      </c>
      <c r="M665" t="s">
        <v>57</v>
      </c>
      <c r="N665" t="s">
        <v>85</v>
      </c>
    </row>
    <row r="666" spans="1:14">
      <c r="A666">
        <v>612100001</v>
      </c>
      <c r="B666">
        <v>202102</v>
      </c>
      <c r="C666">
        <v>4265</v>
      </c>
      <c r="D666" t="s">
        <v>218</v>
      </c>
      <c r="E666" t="s">
        <v>4</v>
      </c>
      <c r="F666">
        <v>8105262631</v>
      </c>
      <c r="G666" t="s">
        <v>66</v>
      </c>
      <c r="H666" t="s">
        <v>365</v>
      </c>
      <c r="I666" t="s">
        <v>90</v>
      </c>
      <c r="J666" t="s">
        <v>161</v>
      </c>
      <c r="K666" s="14">
        <v>307.14</v>
      </c>
      <c r="L666">
        <v>0</v>
      </c>
      <c r="M666" t="s">
        <v>57</v>
      </c>
      <c r="N666" t="s">
        <v>85</v>
      </c>
    </row>
    <row r="667" spans="1:14">
      <c r="A667">
        <v>612100001</v>
      </c>
      <c r="B667">
        <v>202102</v>
      </c>
      <c r="C667">
        <v>4265</v>
      </c>
      <c r="D667" t="s">
        <v>218</v>
      </c>
      <c r="E667" t="s">
        <v>4</v>
      </c>
      <c r="F667">
        <v>8105262631</v>
      </c>
      <c r="G667" t="s">
        <v>66</v>
      </c>
      <c r="H667" t="s">
        <v>365</v>
      </c>
      <c r="I667" t="s">
        <v>90</v>
      </c>
      <c r="J667" t="s">
        <v>161</v>
      </c>
      <c r="K667" s="14">
        <v>307.14</v>
      </c>
      <c r="L667">
        <v>0</v>
      </c>
      <c r="M667" t="s">
        <v>57</v>
      </c>
      <c r="N667" t="s">
        <v>85</v>
      </c>
    </row>
    <row r="668" spans="1:14">
      <c r="A668">
        <v>612100001</v>
      </c>
      <c r="B668">
        <v>202102</v>
      </c>
      <c r="C668">
        <v>5511</v>
      </c>
      <c r="D668" t="s">
        <v>259</v>
      </c>
      <c r="E668" t="s">
        <v>4</v>
      </c>
      <c r="F668">
        <v>8105262631</v>
      </c>
      <c r="G668" t="s">
        <v>66</v>
      </c>
      <c r="H668" t="s">
        <v>365</v>
      </c>
      <c r="I668" t="s">
        <v>90</v>
      </c>
      <c r="J668" t="s">
        <v>161</v>
      </c>
      <c r="K668" s="14">
        <v>80</v>
      </c>
      <c r="L668">
        <v>0</v>
      </c>
      <c r="M668" t="s">
        <v>57</v>
      </c>
      <c r="N668" t="s">
        <v>85</v>
      </c>
    </row>
    <row r="669" spans="1:14">
      <c r="A669">
        <v>612100000</v>
      </c>
      <c r="B669">
        <v>202101</v>
      </c>
      <c r="C669">
        <v>5513</v>
      </c>
      <c r="D669" t="s">
        <v>134</v>
      </c>
      <c r="E669" t="s">
        <v>4</v>
      </c>
      <c r="F669">
        <v>8105262631</v>
      </c>
      <c r="G669" t="s">
        <v>66</v>
      </c>
      <c r="H669" t="s">
        <v>365</v>
      </c>
      <c r="I669" t="s">
        <v>90</v>
      </c>
      <c r="J669" t="s">
        <v>160</v>
      </c>
      <c r="K669" s="14">
        <v>218.86</v>
      </c>
      <c r="L669">
        <v>0</v>
      </c>
      <c r="M669" t="s">
        <v>57</v>
      </c>
      <c r="N669" t="s">
        <v>85</v>
      </c>
    </row>
    <row r="670" spans="1:14">
      <c r="A670">
        <v>612100000</v>
      </c>
      <c r="B670">
        <v>202101</v>
      </c>
      <c r="C670">
        <v>5513</v>
      </c>
      <c r="D670" t="s">
        <v>134</v>
      </c>
      <c r="E670" t="s">
        <v>4</v>
      </c>
      <c r="F670">
        <v>8105262631</v>
      </c>
      <c r="G670" t="s">
        <v>66</v>
      </c>
      <c r="H670" t="s">
        <v>365</v>
      </c>
      <c r="I670" t="s">
        <v>90</v>
      </c>
      <c r="J670" t="s">
        <v>160</v>
      </c>
      <c r="K670" s="14">
        <v>218.86</v>
      </c>
      <c r="L670">
        <v>0</v>
      </c>
      <c r="M670" t="s">
        <v>57</v>
      </c>
      <c r="N670" t="s">
        <v>85</v>
      </c>
    </row>
    <row r="671" spans="1:14">
      <c r="A671">
        <v>612100001</v>
      </c>
      <c r="B671">
        <v>202102</v>
      </c>
      <c r="C671">
        <v>5513</v>
      </c>
      <c r="D671" t="s">
        <v>134</v>
      </c>
      <c r="E671" t="s">
        <v>4</v>
      </c>
      <c r="F671">
        <v>8105262631</v>
      </c>
      <c r="G671" t="s">
        <v>66</v>
      </c>
      <c r="H671" t="s">
        <v>365</v>
      </c>
      <c r="I671" t="s">
        <v>90</v>
      </c>
      <c r="J671" t="s">
        <v>161</v>
      </c>
      <c r="K671" s="14">
        <v>75</v>
      </c>
      <c r="L671">
        <v>0</v>
      </c>
      <c r="M671" t="s">
        <v>57</v>
      </c>
      <c r="N671" t="s">
        <v>85</v>
      </c>
    </row>
    <row r="672" spans="1:14">
      <c r="A672">
        <v>612100001</v>
      </c>
      <c r="B672">
        <v>202102</v>
      </c>
      <c r="C672">
        <v>5513</v>
      </c>
      <c r="D672" t="s">
        <v>134</v>
      </c>
      <c r="E672" t="s">
        <v>4</v>
      </c>
      <c r="F672">
        <v>8105262631</v>
      </c>
      <c r="G672" t="s">
        <v>66</v>
      </c>
      <c r="H672" t="s">
        <v>365</v>
      </c>
      <c r="I672" t="s">
        <v>90</v>
      </c>
      <c r="J672" t="s">
        <v>161</v>
      </c>
      <c r="K672" s="14">
        <v>50</v>
      </c>
      <c r="L672">
        <v>0</v>
      </c>
      <c r="M672" t="s">
        <v>57</v>
      </c>
      <c r="N672" t="s">
        <v>85</v>
      </c>
    </row>
    <row r="673" spans="1:14">
      <c r="A673">
        <v>612100005</v>
      </c>
      <c r="B673">
        <v>202104</v>
      </c>
      <c r="C673">
        <v>4264</v>
      </c>
      <c r="D673" t="s">
        <v>217</v>
      </c>
      <c r="E673" t="s">
        <v>172</v>
      </c>
      <c r="F673">
        <v>8105262631</v>
      </c>
      <c r="G673" t="s">
        <v>66</v>
      </c>
      <c r="H673" t="s">
        <v>361</v>
      </c>
      <c r="I673" t="s">
        <v>360</v>
      </c>
      <c r="J673" t="s">
        <v>163</v>
      </c>
      <c r="K673" s="14">
        <v>262.7</v>
      </c>
      <c r="L673">
        <v>0</v>
      </c>
      <c r="M673" t="s">
        <v>57</v>
      </c>
      <c r="N673" t="s">
        <v>85</v>
      </c>
    </row>
    <row r="674" spans="1:14">
      <c r="A674">
        <v>612100005</v>
      </c>
      <c r="B674">
        <v>202104</v>
      </c>
      <c r="C674">
        <v>4264</v>
      </c>
      <c r="D674" t="s">
        <v>217</v>
      </c>
      <c r="E674" t="s">
        <v>172</v>
      </c>
      <c r="F674">
        <v>8105262631</v>
      </c>
      <c r="G674" t="s">
        <v>66</v>
      </c>
      <c r="H674" t="s">
        <v>361</v>
      </c>
      <c r="I674" t="s">
        <v>360</v>
      </c>
      <c r="J674" t="s">
        <v>163</v>
      </c>
      <c r="K674" s="14">
        <v>262.7</v>
      </c>
      <c r="L674">
        <v>0</v>
      </c>
      <c r="M674" t="s">
        <v>57</v>
      </c>
      <c r="N674" t="s">
        <v>85</v>
      </c>
    </row>
    <row r="675" spans="1:14">
      <c r="A675">
        <v>612100016</v>
      </c>
      <c r="B675">
        <v>202109</v>
      </c>
      <c r="C675">
        <v>4264</v>
      </c>
      <c r="D675" t="s">
        <v>217</v>
      </c>
      <c r="E675" t="s">
        <v>172</v>
      </c>
      <c r="F675">
        <v>8105262631</v>
      </c>
      <c r="G675" t="s">
        <v>66</v>
      </c>
      <c r="H675" t="s">
        <v>361</v>
      </c>
      <c r="I675" t="s">
        <v>360</v>
      </c>
      <c r="J675" t="s">
        <v>168</v>
      </c>
      <c r="K675" s="14">
        <v>262.7</v>
      </c>
      <c r="L675">
        <v>0</v>
      </c>
      <c r="M675" t="s">
        <v>57</v>
      </c>
      <c r="N675" t="s">
        <v>85</v>
      </c>
    </row>
    <row r="676" spans="1:14">
      <c r="A676">
        <v>612100001</v>
      </c>
      <c r="B676">
        <v>202102</v>
      </c>
      <c r="C676">
        <v>5513</v>
      </c>
      <c r="D676" t="s">
        <v>134</v>
      </c>
      <c r="E676" t="s">
        <v>172</v>
      </c>
      <c r="F676">
        <v>8105262631</v>
      </c>
      <c r="G676" t="s">
        <v>66</v>
      </c>
      <c r="H676" t="s">
        <v>361</v>
      </c>
      <c r="I676" t="s">
        <v>360</v>
      </c>
      <c r="J676" t="s">
        <v>161</v>
      </c>
      <c r="K676" s="14">
        <v>220.76</v>
      </c>
      <c r="L676">
        <v>0</v>
      </c>
      <c r="M676" t="s">
        <v>57</v>
      </c>
      <c r="N676" t="s">
        <v>85</v>
      </c>
    </row>
    <row r="677" spans="1:14">
      <c r="A677">
        <v>612100005</v>
      </c>
      <c r="B677">
        <v>202104</v>
      </c>
      <c r="C677">
        <v>5513</v>
      </c>
      <c r="D677" t="s">
        <v>134</v>
      </c>
      <c r="E677" t="s">
        <v>172</v>
      </c>
      <c r="F677">
        <v>8105262631</v>
      </c>
      <c r="G677" t="s">
        <v>66</v>
      </c>
      <c r="H677" t="s">
        <v>361</v>
      </c>
      <c r="I677" t="s">
        <v>360</v>
      </c>
      <c r="J677" t="s">
        <v>163</v>
      </c>
      <c r="K677" s="14">
        <v>70</v>
      </c>
      <c r="L677">
        <v>0</v>
      </c>
      <c r="M677" t="s">
        <v>57</v>
      </c>
      <c r="N677" t="s">
        <v>85</v>
      </c>
    </row>
    <row r="678" spans="1:14">
      <c r="A678">
        <v>612100005</v>
      </c>
      <c r="B678">
        <v>202104</v>
      </c>
      <c r="C678">
        <v>5513</v>
      </c>
      <c r="D678" t="s">
        <v>134</v>
      </c>
      <c r="E678" t="s">
        <v>172</v>
      </c>
      <c r="F678">
        <v>8105262631</v>
      </c>
      <c r="G678" t="s">
        <v>66</v>
      </c>
      <c r="H678" t="s">
        <v>361</v>
      </c>
      <c r="I678" t="s">
        <v>360</v>
      </c>
      <c r="J678" t="s">
        <v>163</v>
      </c>
      <c r="K678" s="14">
        <v>50</v>
      </c>
      <c r="L678">
        <v>0</v>
      </c>
      <c r="M678" t="s">
        <v>57</v>
      </c>
      <c r="N678" t="s">
        <v>85</v>
      </c>
    </row>
    <row r="679" spans="1:14">
      <c r="A679">
        <v>612100016</v>
      </c>
      <c r="B679">
        <v>202109</v>
      </c>
      <c r="C679">
        <v>5513</v>
      </c>
      <c r="D679" t="s">
        <v>134</v>
      </c>
      <c r="E679" t="s">
        <v>172</v>
      </c>
      <c r="F679">
        <v>8105262631</v>
      </c>
      <c r="G679" t="s">
        <v>66</v>
      </c>
      <c r="H679" t="s">
        <v>361</v>
      </c>
      <c r="I679" t="s">
        <v>360</v>
      </c>
      <c r="J679" t="s">
        <v>168</v>
      </c>
      <c r="K679" s="14">
        <v>56</v>
      </c>
      <c r="L679">
        <v>0</v>
      </c>
      <c r="M679" t="s">
        <v>57</v>
      </c>
      <c r="N679" t="s">
        <v>85</v>
      </c>
    </row>
    <row r="680" spans="1:14">
      <c r="A680">
        <v>80163598</v>
      </c>
      <c r="B680">
        <v>202110</v>
      </c>
      <c r="C680">
        <v>5212</v>
      </c>
      <c r="D680" t="s">
        <v>39</v>
      </c>
      <c r="E680" t="s">
        <v>178</v>
      </c>
      <c r="H680" t="s">
        <v>352</v>
      </c>
      <c r="I680" t="s">
        <v>353</v>
      </c>
      <c r="J680" t="s">
        <v>254</v>
      </c>
      <c r="K680" s="14">
        <v>21059</v>
      </c>
      <c r="L680">
        <v>10042888</v>
      </c>
      <c r="M680" t="s">
        <v>71</v>
      </c>
      <c r="N680" t="s">
        <v>85</v>
      </c>
    </row>
    <row r="681" spans="1:14">
      <c r="A681">
        <v>80164248</v>
      </c>
      <c r="B681">
        <v>202110</v>
      </c>
      <c r="C681">
        <v>5212</v>
      </c>
      <c r="D681" t="s">
        <v>39</v>
      </c>
      <c r="E681" t="s">
        <v>177</v>
      </c>
      <c r="H681" t="s">
        <v>352</v>
      </c>
      <c r="I681" t="s">
        <v>354</v>
      </c>
      <c r="J681" t="s">
        <v>255</v>
      </c>
      <c r="K681" s="14">
        <v>8284.9</v>
      </c>
      <c r="L681">
        <v>10004770</v>
      </c>
      <c r="M681" t="s">
        <v>73</v>
      </c>
      <c r="N681" t="s">
        <v>85</v>
      </c>
    </row>
    <row r="682" spans="1:14">
      <c r="A682">
        <v>80164575</v>
      </c>
      <c r="B682">
        <v>202111</v>
      </c>
      <c r="C682">
        <v>5212</v>
      </c>
      <c r="D682" t="s">
        <v>39</v>
      </c>
      <c r="E682" t="s">
        <v>123</v>
      </c>
      <c r="H682" t="s">
        <v>352</v>
      </c>
      <c r="I682" t="s">
        <v>356</v>
      </c>
      <c r="J682" t="s">
        <v>256</v>
      </c>
      <c r="K682" s="14">
        <v>343195.32</v>
      </c>
      <c r="L682">
        <v>10089038</v>
      </c>
      <c r="M682" t="s">
        <v>75</v>
      </c>
      <c r="N682" t="s">
        <v>85</v>
      </c>
    </row>
    <row r="683" spans="1:14">
      <c r="A683">
        <v>80165818</v>
      </c>
      <c r="B683">
        <v>202112</v>
      </c>
      <c r="C683">
        <v>5212</v>
      </c>
      <c r="D683" t="s">
        <v>39</v>
      </c>
      <c r="E683" t="s">
        <v>180</v>
      </c>
      <c r="H683" t="s">
        <v>352</v>
      </c>
      <c r="I683" t="s">
        <v>357</v>
      </c>
      <c r="J683" t="s">
        <v>257</v>
      </c>
      <c r="K683" s="14">
        <v>12554</v>
      </c>
      <c r="L683">
        <v>10081833</v>
      </c>
      <c r="M683" t="s">
        <v>74</v>
      </c>
      <c r="N683" t="s">
        <v>85</v>
      </c>
    </row>
    <row r="684" spans="1:14">
      <c r="A684">
        <v>121001118</v>
      </c>
      <c r="B684">
        <v>202104</v>
      </c>
      <c r="C684">
        <v>5212</v>
      </c>
      <c r="D684" t="s">
        <v>39</v>
      </c>
      <c r="E684" t="s">
        <v>175</v>
      </c>
      <c r="H684" t="s">
        <v>352</v>
      </c>
      <c r="I684" t="s">
        <v>83</v>
      </c>
      <c r="J684" t="s">
        <v>253</v>
      </c>
      <c r="K684" s="14">
        <v>5216.34</v>
      </c>
      <c r="N684" t="s">
        <v>85</v>
      </c>
    </row>
    <row r="685" spans="1:14">
      <c r="A685">
        <v>80162477</v>
      </c>
      <c r="B685">
        <v>202108</v>
      </c>
      <c r="C685">
        <v>5561</v>
      </c>
      <c r="D685" t="s">
        <v>40</v>
      </c>
      <c r="E685" t="s">
        <v>175</v>
      </c>
      <c r="H685" t="s">
        <v>352</v>
      </c>
      <c r="I685" t="s">
        <v>83</v>
      </c>
      <c r="J685" t="s">
        <v>261</v>
      </c>
      <c r="K685" s="14">
        <v>71660</v>
      </c>
      <c r="L685">
        <v>10003968</v>
      </c>
      <c r="M685" t="s">
        <v>72</v>
      </c>
      <c r="N685" t="s">
        <v>85</v>
      </c>
    </row>
    <row r="686" spans="1:14">
      <c r="A686">
        <v>80165922</v>
      </c>
      <c r="B686">
        <v>202112</v>
      </c>
      <c r="C686">
        <v>5031</v>
      </c>
      <c r="D686" t="s">
        <v>224</v>
      </c>
      <c r="E686" t="s">
        <v>4</v>
      </c>
      <c r="H686" t="s">
        <v>359</v>
      </c>
      <c r="I686" t="s">
        <v>90</v>
      </c>
      <c r="J686" t="s">
        <v>229</v>
      </c>
      <c r="K686" s="14">
        <v>14198.48</v>
      </c>
      <c r="L686">
        <v>99915650</v>
      </c>
      <c r="M686" t="s">
        <v>228</v>
      </c>
      <c r="N686" t="s">
        <v>85</v>
      </c>
    </row>
    <row r="687" spans="1:14">
      <c r="A687">
        <v>80166496</v>
      </c>
      <c r="B687">
        <v>202112</v>
      </c>
      <c r="C687">
        <v>5031</v>
      </c>
      <c r="D687" t="s">
        <v>224</v>
      </c>
      <c r="E687" t="s">
        <v>4</v>
      </c>
      <c r="H687" t="s">
        <v>359</v>
      </c>
      <c r="I687" t="s">
        <v>90</v>
      </c>
      <c r="J687" t="s">
        <v>227</v>
      </c>
      <c r="K687" s="14">
        <v>16764.060000000001</v>
      </c>
      <c r="L687">
        <v>99915650</v>
      </c>
      <c r="M687" t="s">
        <v>228</v>
      </c>
      <c r="N687" t="s">
        <v>85</v>
      </c>
    </row>
    <row r="688" spans="1:14">
      <c r="A688">
        <v>80162517</v>
      </c>
      <c r="B688">
        <v>202108</v>
      </c>
      <c r="C688">
        <v>5031</v>
      </c>
      <c r="D688" t="s">
        <v>224</v>
      </c>
      <c r="E688" t="s">
        <v>4</v>
      </c>
      <c r="H688" t="s">
        <v>359</v>
      </c>
      <c r="I688" t="s">
        <v>90</v>
      </c>
      <c r="J688" t="s">
        <v>225</v>
      </c>
      <c r="K688" s="14">
        <v>2824</v>
      </c>
      <c r="L688">
        <v>10047462</v>
      </c>
      <c r="M688" t="s">
        <v>226</v>
      </c>
      <c r="N688" t="s">
        <v>85</v>
      </c>
    </row>
    <row r="689" spans="1:14">
      <c r="A689">
        <v>80161376</v>
      </c>
      <c r="B689">
        <v>202111</v>
      </c>
      <c r="C689">
        <v>5211</v>
      </c>
      <c r="D689" t="s">
        <v>38</v>
      </c>
      <c r="E689" t="s">
        <v>4</v>
      </c>
      <c r="H689" t="s">
        <v>359</v>
      </c>
      <c r="I689" t="s">
        <v>90</v>
      </c>
      <c r="J689" t="s">
        <v>250</v>
      </c>
      <c r="K689" s="14">
        <v>46864.7</v>
      </c>
      <c r="L689">
        <v>10010996</v>
      </c>
      <c r="M689" t="s">
        <v>251</v>
      </c>
      <c r="N689" t="s">
        <v>85</v>
      </c>
    </row>
    <row r="690" spans="1:14">
      <c r="A690">
        <v>121001118</v>
      </c>
      <c r="B690">
        <v>202104</v>
      </c>
      <c r="C690">
        <v>5212</v>
      </c>
      <c r="D690" t="s">
        <v>39</v>
      </c>
      <c r="E690" t="s">
        <v>4</v>
      </c>
      <c r="H690" t="s">
        <v>355</v>
      </c>
      <c r="J690" t="s">
        <v>253</v>
      </c>
      <c r="K690" s="14">
        <v>-5216.34</v>
      </c>
      <c r="N690" t="s">
        <v>85</v>
      </c>
    </row>
    <row r="691" spans="1:14">
      <c r="A691">
        <v>80159708</v>
      </c>
      <c r="B691">
        <v>202102</v>
      </c>
      <c r="C691">
        <v>5212</v>
      </c>
      <c r="D691" t="s">
        <v>39</v>
      </c>
      <c r="E691" t="s">
        <v>4</v>
      </c>
      <c r="H691" t="s">
        <v>355</v>
      </c>
      <c r="J691" t="s">
        <v>252</v>
      </c>
      <c r="K691" s="14">
        <v>5216.34</v>
      </c>
      <c r="L691">
        <v>10003968</v>
      </c>
      <c r="M691" t="s">
        <v>72</v>
      </c>
      <c r="N691" t="s">
        <v>85</v>
      </c>
    </row>
    <row r="692" spans="1:14">
      <c r="A692">
        <v>121000029</v>
      </c>
      <c r="B692">
        <v>202101</v>
      </c>
      <c r="C692">
        <v>5218</v>
      </c>
      <c r="D692" t="s">
        <v>133</v>
      </c>
      <c r="E692" t="s">
        <v>4</v>
      </c>
      <c r="H692" t="s">
        <v>372</v>
      </c>
      <c r="J692" t="s">
        <v>155</v>
      </c>
      <c r="K692" s="14">
        <v>27244.31</v>
      </c>
      <c r="N692" t="s">
        <v>85</v>
      </c>
    </row>
    <row r="693" spans="1:14">
      <c r="A693">
        <v>121001118</v>
      </c>
      <c r="B693">
        <v>202104</v>
      </c>
      <c r="C693">
        <v>5218</v>
      </c>
      <c r="D693" t="s">
        <v>133</v>
      </c>
      <c r="E693" t="s">
        <v>4</v>
      </c>
      <c r="H693" t="s">
        <v>372</v>
      </c>
      <c r="J693" t="s">
        <v>258</v>
      </c>
      <c r="K693" s="14">
        <v>-27244.31</v>
      </c>
      <c r="N693" t="s">
        <v>85</v>
      </c>
    </row>
    <row r="694" spans="1:14">
      <c r="A694">
        <v>80164057</v>
      </c>
      <c r="B694">
        <v>202110</v>
      </c>
      <c r="C694">
        <v>5532</v>
      </c>
      <c r="D694" t="s">
        <v>260</v>
      </c>
      <c r="E694" t="s">
        <v>4</v>
      </c>
      <c r="H694" t="s">
        <v>362</v>
      </c>
      <c r="I694" t="s">
        <v>90</v>
      </c>
      <c r="J694" t="s">
        <v>76</v>
      </c>
      <c r="K694" s="14">
        <v>528</v>
      </c>
      <c r="L694">
        <v>99376450</v>
      </c>
      <c r="M694" t="s">
        <v>77</v>
      </c>
      <c r="N694" t="s">
        <v>85</v>
      </c>
    </row>
    <row r="695" spans="1:14">
      <c r="A695">
        <v>80161291</v>
      </c>
      <c r="B695">
        <v>202105</v>
      </c>
      <c r="C695">
        <v>5641</v>
      </c>
      <c r="D695" t="s">
        <v>43</v>
      </c>
      <c r="E695" t="s">
        <v>4</v>
      </c>
      <c r="H695" t="s">
        <v>373</v>
      </c>
      <c r="I695" t="s">
        <v>90</v>
      </c>
      <c r="J695" t="s">
        <v>295</v>
      </c>
      <c r="K695" s="14">
        <v>2609.54</v>
      </c>
      <c r="L695">
        <v>10097667</v>
      </c>
      <c r="M695" t="s">
        <v>247</v>
      </c>
    </row>
    <row r="696" spans="1:14">
      <c r="A696">
        <v>80163775</v>
      </c>
      <c r="B696">
        <v>202109</v>
      </c>
      <c r="C696">
        <v>5641</v>
      </c>
      <c r="D696" t="s">
        <v>43</v>
      </c>
      <c r="E696" t="s">
        <v>4</v>
      </c>
      <c r="H696" t="s">
        <v>367</v>
      </c>
      <c r="I696" t="s">
        <v>90</v>
      </c>
      <c r="J696" t="s">
        <v>296</v>
      </c>
      <c r="K696" s="14">
        <v>13762.34</v>
      </c>
      <c r="L696">
        <v>10099562</v>
      </c>
      <c r="M696" t="s">
        <v>297</v>
      </c>
    </row>
    <row r="697" spans="1:14">
      <c r="A697">
        <v>80160769</v>
      </c>
      <c r="B697">
        <v>202103</v>
      </c>
      <c r="C697">
        <v>5646</v>
      </c>
      <c r="D697" t="s">
        <v>44</v>
      </c>
      <c r="E697" t="s">
        <v>4</v>
      </c>
      <c r="H697" t="s">
        <v>367</v>
      </c>
      <c r="I697" t="s">
        <v>356</v>
      </c>
      <c r="J697" t="s">
        <v>300</v>
      </c>
      <c r="K697" s="14">
        <v>1197</v>
      </c>
      <c r="L697">
        <v>99815350</v>
      </c>
      <c r="M697" t="s">
        <v>81</v>
      </c>
      <c r="N697" t="s">
        <v>85</v>
      </c>
    </row>
    <row r="698" spans="1:14">
      <c r="A698">
        <v>80162480</v>
      </c>
      <c r="B698">
        <v>202107</v>
      </c>
      <c r="C698">
        <v>5646</v>
      </c>
      <c r="D698" t="s">
        <v>44</v>
      </c>
      <c r="E698" t="s">
        <v>4</v>
      </c>
      <c r="H698" t="s">
        <v>369</v>
      </c>
      <c r="I698" t="s">
        <v>90</v>
      </c>
      <c r="J698" t="s">
        <v>301</v>
      </c>
      <c r="K698" s="14">
        <v>12170.5</v>
      </c>
      <c r="L698">
        <v>10082418</v>
      </c>
      <c r="M698" t="s">
        <v>302</v>
      </c>
    </row>
    <row r="699" spans="1:14">
      <c r="A699">
        <v>121000033</v>
      </c>
      <c r="B699">
        <v>202101</v>
      </c>
      <c r="C699">
        <v>5769</v>
      </c>
      <c r="D699" t="s">
        <v>328</v>
      </c>
      <c r="E699" t="s">
        <v>4</v>
      </c>
      <c r="H699" t="s">
        <v>368</v>
      </c>
      <c r="I699" t="s">
        <v>90</v>
      </c>
      <c r="J699" t="s">
        <v>329</v>
      </c>
      <c r="K699" s="14">
        <v>5977.48</v>
      </c>
      <c r="N699" t="s">
        <v>85</v>
      </c>
    </row>
    <row r="700" spans="1:14">
      <c r="A700">
        <v>121000121</v>
      </c>
      <c r="B700">
        <v>202102</v>
      </c>
      <c r="C700">
        <v>5769</v>
      </c>
      <c r="D700" t="s">
        <v>328</v>
      </c>
      <c r="E700" t="s">
        <v>4</v>
      </c>
      <c r="H700" t="s">
        <v>368</v>
      </c>
      <c r="I700" t="s">
        <v>90</v>
      </c>
      <c r="J700" t="s">
        <v>330</v>
      </c>
      <c r="K700" s="14">
        <v>6000.79</v>
      </c>
      <c r="N700" t="s">
        <v>85</v>
      </c>
    </row>
    <row r="701" spans="1:14">
      <c r="A701">
        <v>121000468</v>
      </c>
      <c r="B701">
        <v>202103</v>
      </c>
      <c r="C701">
        <v>5769</v>
      </c>
      <c r="D701" t="s">
        <v>328</v>
      </c>
      <c r="E701" t="s">
        <v>4</v>
      </c>
      <c r="H701" t="s">
        <v>368</v>
      </c>
      <c r="I701" t="s">
        <v>90</v>
      </c>
      <c r="J701" t="s">
        <v>331</v>
      </c>
      <c r="K701" s="14">
        <v>830.42</v>
      </c>
      <c r="N701" t="s">
        <v>85</v>
      </c>
    </row>
    <row r="702" spans="1:14">
      <c r="A702">
        <v>121000842</v>
      </c>
      <c r="B702">
        <v>202104</v>
      </c>
      <c r="C702">
        <v>5769</v>
      </c>
      <c r="D702" t="s">
        <v>328</v>
      </c>
      <c r="E702" t="s">
        <v>4</v>
      </c>
      <c r="H702" t="s">
        <v>368</v>
      </c>
      <c r="I702" t="s">
        <v>90</v>
      </c>
      <c r="J702" t="s">
        <v>332</v>
      </c>
      <c r="K702" s="14">
        <v>800.31</v>
      </c>
      <c r="N702" t="s">
        <v>85</v>
      </c>
    </row>
    <row r="703" spans="1:14">
      <c r="A703">
        <v>121001201</v>
      </c>
      <c r="B703">
        <v>202105</v>
      </c>
      <c r="C703">
        <v>5769</v>
      </c>
      <c r="D703" t="s">
        <v>328</v>
      </c>
      <c r="E703" t="s">
        <v>4</v>
      </c>
      <c r="H703" t="s">
        <v>368</v>
      </c>
      <c r="I703" t="s">
        <v>90</v>
      </c>
      <c r="J703" t="s">
        <v>333</v>
      </c>
      <c r="K703" s="14">
        <v>760.77</v>
      </c>
      <c r="N703" t="s">
        <v>85</v>
      </c>
    </row>
    <row r="704" spans="1:14">
      <c r="A704">
        <v>121001581</v>
      </c>
      <c r="B704">
        <v>202106</v>
      </c>
      <c r="C704">
        <v>5769</v>
      </c>
      <c r="D704" t="s">
        <v>328</v>
      </c>
      <c r="E704" t="s">
        <v>4</v>
      </c>
      <c r="H704" t="s">
        <v>368</v>
      </c>
      <c r="I704" t="s">
        <v>90</v>
      </c>
      <c r="J704" t="s">
        <v>334</v>
      </c>
      <c r="K704" s="14">
        <v>707.75</v>
      </c>
      <c r="N704" t="s">
        <v>85</v>
      </c>
    </row>
    <row r="705" spans="1:14">
      <c r="A705">
        <v>121002363</v>
      </c>
      <c r="B705">
        <v>202109</v>
      </c>
      <c r="C705">
        <v>5769</v>
      </c>
      <c r="D705" t="s">
        <v>328</v>
      </c>
      <c r="E705" t="s">
        <v>4</v>
      </c>
      <c r="H705" t="s">
        <v>368</v>
      </c>
      <c r="I705" t="s">
        <v>90</v>
      </c>
      <c r="J705" t="s">
        <v>337</v>
      </c>
      <c r="K705" s="14">
        <v>723.12</v>
      </c>
      <c r="N705" t="s">
        <v>85</v>
      </c>
    </row>
    <row r="706" spans="1:14">
      <c r="A706">
        <v>121002364</v>
      </c>
      <c r="B706">
        <v>202109</v>
      </c>
      <c r="C706">
        <v>5769</v>
      </c>
      <c r="D706" t="s">
        <v>328</v>
      </c>
      <c r="E706" t="s">
        <v>4</v>
      </c>
      <c r="H706" t="s">
        <v>368</v>
      </c>
      <c r="I706" t="s">
        <v>90</v>
      </c>
      <c r="J706" t="s">
        <v>335</v>
      </c>
      <c r="K706" s="14">
        <v>762.99</v>
      </c>
      <c r="N706" t="s">
        <v>85</v>
      </c>
    </row>
    <row r="707" spans="1:14">
      <c r="A707">
        <v>121002365</v>
      </c>
      <c r="B707">
        <v>202109</v>
      </c>
      <c r="C707">
        <v>5769</v>
      </c>
      <c r="D707" t="s">
        <v>328</v>
      </c>
      <c r="E707" t="s">
        <v>4</v>
      </c>
      <c r="H707" t="s">
        <v>368</v>
      </c>
      <c r="I707" t="s">
        <v>90</v>
      </c>
      <c r="J707" t="s">
        <v>336</v>
      </c>
      <c r="K707" s="14">
        <v>717.77</v>
      </c>
      <c r="N707" t="s">
        <v>85</v>
      </c>
    </row>
    <row r="708" spans="1:14">
      <c r="A708">
        <v>121002781</v>
      </c>
      <c r="B708">
        <v>202110</v>
      </c>
      <c r="C708">
        <v>5769</v>
      </c>
      <c r="D708" t="s">
        <v>328</v>
      </c>
      <c r="E708" t="s">
        <v>4</v>
      </c>
      <c r="H708" t="s">
        <v>368</v>
      </c>
      <c r="I708" t="s">
        <v>90</v>
      </c>
      <c r="J708" t="s">
        <v>338</v>
      </c>
      <c r="K708" s="14">
        <v>746.56</v>
      </c>
      <c r="N708" t="s">
        <v>85</v>
      </c>
    </row>
    <row r="709" spans="1:14">
      <c r="A709">
        <v>121003206</v>
      </c>
      <c r="B709">
        <v>202111</v>
      </c>
      <c r="C709">
        <v>5769</v>
      </c>
      <c r="D709" t="s">
        <v>328</v>
      </c>
      <c r="E709" t="s">
        <v>4</v>
      </c>
      <c r="H709" t="s">
        <v>368</v>
      </c>
      <c r="I709" t="s">
        <v>90</v>
      </c>
      <c r="J709" t="s">
        <v>339</v>
      </c>
      <c r="K709" s="14">
        <v>790.14</v>
      </c>
      <c r="N709" t="s">
        <v>85</v>
      </c>
    </row>
    <row r="710" spans="1:14">
      <c r="A710">
        <v>121003571</v>
      </c>
      <c r="B710">
        <v>202112</v>
      </c>
      <c r="C710">
        <v>5769</v>
      </c>
      <c r="D710" t="s">
        <v>328</v>
      </c>
      <c r="E710" t="s">
        <v>4</v>
      </c>
      <c r="H710" t="s">
        <v>368</v>
      </c>
      <c r="I710" t="s">
        <v>90</v>
      </c>
      <c r="J710" t="s">
        <v>340</v>
      </c>
      <c r="K710" s="14">
        <v>735.52</v>
      </c>
      <c r="N710" t="s">
        <v>85</v>
      </c>
    </row>
    <row r="711" spans="1:14">
      <c r="A711">
        <v>80164002</v>
      </c>
      <c r="B711">
        <v>202110</v>
      </c>
      <c r="C711">
        <v>5923</v>
      </c>
      <c r="D711" t="s">
        <v>341</v>
      </c>
      <c r="E711" t="s">
        <v>4</v>
      </c>
      <c r="H711" t="s">
        <v>367</v>
      </c>
      <c r="I711" t="s">
        <v>90</v>
      </c>
      <c r="J711" t="s">
        <v>342</v>
      </c>
      <c r="K711" s="14">
        <v>2077.69</v>
      </c>
      <c r="L711">
        <v>99417150</v>
      </c>
      <c r="M711" t="s">
        <v>343</v>
      </c>
    </row>
    <row r="712" spans="1:14">
      <c r="A712">
        <v>80161993</v>
      </c>
      <c r="B712">
        <v>202106</v>
      </c>
      <c r="C712">
        <v>5932</v>
      </c>
      <c r="D712" t="s">
        <v>141</v>
      </c>
      <c r="E712" t="s">
        <v>4</v>
      </c>
      <c r="H712" t="s">
        <v>369</v>
      </c>
      <c r="I712" t="s">
        <v>90</v>
      </c>
      <c r="J712" t="s">
        <v>344</v>
      </c>
      <c r="K712" s="14">
        <v>3642.5</v>
      </c>
      <c r="L712">
        <v>99516050</v>
      </c>
      <c r="M712" t="s">
        <v>345</v>
      </c>
    </row>
    <row r="713" spans="1:14">
      <c r="A713">
        <v>80160636</v>
      </c>
      <c r="B713">
        <v>202103</v>
      </c>
      <c r="C713">
        <v>8282</v>
      </c>
      <c r="D713" t="s">
        <v>47</v>
      </c>
      <c r="E713" t="s">
        <v>4</v>
      </c>
      <c r="H713" t="s">
        <v>371</v>
      </c>
      <c r="I713" t="s">
        <v>90</v>
      </c>
      <c r="J713" t="s">
        <v>351</v>
      </c>
      <c r="K713" s="14">
        <v>467</v>
      </c>
      <c r="L713">
        <v>10071030</v>
      </c>
      <c r="M713" t="s">
        <v>143</v>
      </c>
      <c r="N713" t="s">
        <v>85</v>
      </c>
    </row>
    <row r="714" spans="1:14">
      <c r="A714">
        <v>121003585</v>
      </c>
      <c r="B714">
        <v>202112</v>
      </c>
      <c r="C714">
        <v>50991</v>
      </c>
      <c r="D714" t="s">
        <v>231</v>
      </c>
      <c r="E714" t="s">
        <v>4</v>
      </c>
      <c r="H714" t="s">
        <v>369</v>
      </c>
      <c r="I714" t="s">
        <v>90</v>
      </c>
      <c r="J714" t="s">
        <v>244</v>
      </c>
      <c r="K714" s="14">
        <v>137633</v>
      </c>
      <c r="N714" t="s">
        <v>85</v>
      </c>
    </row>
    <row r="715" spans="1:14">
      <c r="A715">
        <v>121003907</v>
      </c>
      <c r="B715">
        <v>202112</v>
      </c>
      <c r="C715">
        <v>50991</v>
      </c>
      <c r="D715" t="s">
        <v>231</v>
      </c>
      <c r="E715" t="s">
        <v>4</v>
      </c>
      <c r="H715" t="s">
        <v>369</v>
      </c>
      <c r="I715" t="s">
        <v>90</v>
      </c>
      <c r="J715" t="s">
        <v>245</v>
      </c>
      <c r="K715" s="14">
        <v>12512</v>
      </c>
      <c r="N715" t="s">
        <v>85</v>
      </c>
    </row>
    <row r="716" spans="1:14">
      <c r="A716">
        <v>121002799</v>
      </c>
      <c r="B716">
        <v>202110</v>
      </c>
      <c r="C716">
        <v>50991</v>
      </c>
      <c r="D716" t="s">
        <v>231</v>
      </c>
      <c r="E716" t="s">
        <v>4</v>
      </c>
      <c r="H716" t="s">
        <v>369</v>
      </c>
      <c r="I716" t="s">
        <v>90</v>
      </c>
      <c r="J716" t="s">
        <v>237</v>
      </c>
      <c r="K716" s="14">
        <v>70890</v>
      </c>
      <c r="N716" t="s">
        <v>85</v>
      </c>
    </row>
    <row r="717" spans="1:14">
      <c r="A717">
        <v>121002799</v>
      </c>
      <c r="B717">
        <v>202110</v>
      </c>
      <c r="C717">
        <v>50991</v>
      </c>
      <c r="D717" t="s">
        <v>231</v>
      </c>
      <c r="E717" t="s">
        <v>4</v>
      </c>
      <c r="H717" t="s">
        <v>369</v>
      </c>
      <c r="I717" t="s">
        <v>90</v>
      </c>
      <c r="J717" t="s">
        <v>236</v>
      </c>
      <c r="K717" s="14">
        <v>70890</v>
      </c>
      <c r="N717" t="s">
        <v>85</v>
      </c>
    </row>
    <row r="718" spans="1:14">
      <c r="A718">
        <v>121002799</v>
      </c>
      <c r="B718">
        <v>202110</v>
      </c>
      <c r="C718">
        <v>50991</v>
      </c>
      <c r="D718" t="s">
        <v>231</v>
      </c>
      <c r="E718" t="s">
        <v>4</v>
      </c>
      <c r="H718" t="s">
        <v>369</v>
      </c>
      <c r="I718" t="s">
        <v>90</v>
      </c>
      <c r="J718" t="s">
        <v>238</v>
      </c>
      <c r="K718" s="14">
        <v>70890</v>
      </c>
      <c r="N718" t="s">
        <v>85</v>
      </c>
    </row>
    <row r="719" spans="1:14">
      <c r="A719">
        <v>121002799</v>
      </c>
      <c r="B719">
        <v>202110</v>
      </c>
      <c r="C719">
        <v>50991</v>
      </c>
      <c r="D719" t="s">
        <v>231</v>
      </c>
      <c r="E719" t="s">
        <v>4</v>
      </c>
      <c r="H719" t="s">
        <v>369</v>
      </c>
      <c r="I719" t="s">
        <v>90</v>
      </c>
      <c r="J719" t="s">
        <v>239</v>
      </c>
      <c r="K719" s="14">
        <v>70890</v>
      </c>
      <c r="N719" t="s">
        <v>85</v>
      </c>
    </row>
    <row r="720" spans="1:14">
      <c r="A720">
        <v>121002799</v>
      </c>
      <c r="B720">
        <v>202110</v>
      </c>
      <c r="C720">
        <v>50991</v>
      </c>
      <c r="D720" t="s">
        <v>231</v>
      </c>
      <c r="E720" t="s">
        <v>4</v>
      </c>
      <c r="H720" t="s">
        <v>369</v>
      </c>
      <c r="I720" t="s">
        <v>90</v>
      </c>
      <c r="J720" t="s">
        <v>232</v>
      </c>
      <c r="K720" s="14">
        <v>70890</v>
      </c>
      <c r="N720" t="s">
        <v>85</v>
      </c>
    </row>
    <row r="721" spans="1:14">
      <c r="A721">
        <v>121002799</v>
      </c>
      <c r="B721">
        <v>202110</v>
      </c>
      <c r="C721">
        <v>50991</v>
      </c>
      <c r="D721" t="s">
        <v>231</v>
      </c>
      <c r="E721" t="s">
        <v>4</v>
      </c>
      <c r="H721" t="s">
        <v>369</v>
      </c>
      <c r="I721" t="s">
        <v>90</v>
      </c>
      <c r="J721" t="s">
        <v>233</v>
      </c>
      <c r="K721" s="14">
        <v>70890</v>
      </c>
      <c r="N721" t="s">
        <v>85</v>
      </c>
    </row>
    <row r="722" spans="1:14">
      <c r="A722">
        <v>121002799</v>
      </c>
      <c r="B722">
        <v>202110</v>
      </c>
      <c r="C722">
        <v>50991</v>
      </c>
      <c r="D722" t="s">
        <v>231</v>
      </c>
      <c r="E722" t="s">
        <v>4</v>
      </c>
      <c r="H722" t="s">
        <v>369</v>
      </c>
      <c r="I722" t="s">
        <v>90</v>
      </c>
      <c r="J722" t="s">
        <v>234</v>
      </c>
      <c r="K722" s="14">
        <v>70890</v>
      </c>
      <c r="N722" t="s">
        <v>85</v>
      </c>
    </row>
    <row r="723" spans="1:14">
      <c r="A723">
        <v>121002799</v>
      </c>
      <c r="B723">
        <v>202110</v>
      </c>
      <c r="C723">
        <v>50991</v>
      </c>
      <c r="D723" t="s">
        <v>231</v>
      </c>
      <c r="E723" t="s">
        <v>4</v>
      </c>
      <c r="H723" t="s">
        <v>369</v>
      </c>
      <c r="I723" t="s">
        <v>90</v>
      </c>
      <c r="J723" t="s">
        <v>235</v>
      </c>
      <c r="K723" s="14">
        <v>70890</v>
      </c>
      <c r="N723" t="s">
        <v>85</v>
      </c>
    </row>
    <row r="724" spans="1:14">
      <c r="A724">
        <v>121002799</v>
      </c>
      <c r="B724">
        <v>202110</v>
      </c>
      <c r="C724">
        <v>50991</v>
      </c>
      <c r="D724" t="s">
        <v>231</v>
      </c>
      <c r="E724" t="s">
        <v>4</v>
      </c>
      <c r="H724" t="s">
        <v>369</v>
      </c>
      <c r="I724" t="s">
        <v>90</v>
      </c>
      <c r="J724" t="s">
        <v>240</v>
      </c>
      <c r="K724" s="14">
        <v>70890</v>
      </c>
      <c r="N724" t="s">
        <v>85</v>
      </c>
    </row>
    <row r="725" spans="1:14">
      <c r="A725">
        <v>121002891</v>
      </c>
      <c r="B725">
        <v>202110</v>
      </c>
      <c r="C725">
        <v>50991</v>
      </c>
      <c r="D725" t="s">
        <v>231</v>
      </c>
      <c r="E725" t="s">
        <v>4</v>
      </c>
      <c r="H725" t="s">
        <v>369</v>
      </c>
      <c r="I725" t="s">
        <v>90</v>
      </c>
      <c r="J725" t="s">
        <v>241</v>
      </c>
      <c r="K725" s="14">
        <v>70890</v>
      </c>
      <c r="N725" t="s">
        <v>85</v>
      </c>
    </row>
    <row r="726" spans="1:14">
      <c r="A726">
        <v>121003492</v>
      </c>
      <c r="B726">
        <v>202111</v>
      </c>
      <c r="C726">
        <v>50991</v>
      </c>
      <c r="D726" t="s">
        <v>231</v>
      </c>
      <c r="E726" t="s">
        <v>4</v>
      </c>
      <c r="H726" t="s">
        <v>369</v>
      </c>
      <c r="I726" t="s">
        <v>90</v>
      </c>
      <c r="J726" t="s">
        <v>242</v>
      </c>
      <c r="K726" s="14">
        <v>70890</v>
      </c>
      <c r="N726" t="s">
        <v>85</v>
      </c>
    </row>
    <row r="727" spans="1:14">
      <c r="A727">
        <v>121003783</v>
      </c>
      <c r="B727">
        <v>202112</v>
      </c>
      <c r="C727">
        <v>50991</v>
      </c>
      <c r="D727" t="s">
        <v>231</v>
      </c>
      <c r="E727" t="s">
        <v>4</v>
      </c>
      <c r="H727" t="s">
        <v>369</v>
      </c>
      <c r="I727" t="s">
        <v>90</v>
      </c>
      <c r="J727" t="s">
        <v>243</v>
      </c>
      <c r="K727" s="14">
        <v>70890</v>
      </c>
      <c r="N727" t="s">
        <v>85</v>
      </c>
    </row>
    <row r="728" spans="1:14">
      <c r="A728">
        <v>622100824</v>
      </c>
      <c r="B728">
        <v>202104</v>
      </c>
      <c r="C728">
        <v>61091</v>
      </c>
      <c r="D728" t="s">
        <v>347</v>
      </c>
      <c r="E728" t="s">
        <v>4</v>
      </c>
      <c r="H728" t="s">
        <v>370</v>
      </c>
      <c r="I728" t="s">
        <v>90</v>
      </c>
      <c r="J728" t="s">
        <v>68</v>
      </c>
      <c r="K728" s="14">
        <v>-3838.97</v>
      </c>
      <c r="N728" t="s">
        <v>85</v>
      </c>
    </row>
    <row r="729" spans="1:14">
      <c r="A729">
        <v>622100320</v>
      </c>
      <c r="B729">
        <v>202101</v>
      </c>
      <c r="C729">
        <v>61091</v>
      </c>
      <c r="D729" t="s">
        <v>347</v>
      </c>
      <c r="E729" t="s">
        <v>4</v>
      </c>
      <c r="H729" t="s">
        <v>370</v>
      </c>
      <c r="I729" t="s">
        <v>90</v>
      </c>
      <c r="J729" t="s">
        <v>348</v>
      </c>
      <c r="K729" s="14">
        <v>3838.97</v>
      </c>
      <c r="N729" t="s">
        <v>85</v>
      </c>
    </row>
    <row r="730" spans="1:14">
      <c r="A730">
        <v>622100324</v>
      </c>
      <c r="B730">
        <v>202102</v>
      </c>
      <c r="C730">
        <v>61091</v>
      </c>
      <c r="D730" t="s">
        <v>347</v>
      </c>
      <c r="E730" t="s">
        <v>4</v>
      </c>
      <c r="H730" t="s">
        <v>370</v>
      </c>
      <c r="I730" t="s">
        <v>90</v>
      </c>
      <c r="J730" t="s">
        <v>348</v>
      </c>
      <c r="K730" s="14">
        <v>3838.97</v>
      </c>
      <c r="N730" t="s">
        <v>85</v>
      </c>
    </row>
    <row r="731" spans="1:14">
      <c r="A731">
        <v>622100594</v>
      </c>
      <c r="B731">
        <v>202103</v>
      </c>
      <c r="C731">
        <v>61091</v>
      </c>
      <c r="D731" t="s">
        <v>347</v>
      </c>
      <c r="E731" t="s">
        <v>4</v>
      </c>
      <c r="H731" t="s">
        <v>370</v>
      </c>
      <c r="I731" t="s">
        <v>90</v>
      </c>
      <c r="J731" t="s">
        <v>348</v>
      </c>
      <c r="K731" s="14">
        <v>3838.97</v>
      </c>
      <c r="N731" t="s">
        <v>85</v>
      </c>
    </row>
    <row r="732" spans="1:14">
      <c r="A732">
        <v>622100824</v>
      </c>
      <c r="B732">
        <v>202104</v>
      </c>
      <c r="C732">
        <v>61091</v>
      </c>
      <c r="D732" t="s">
        <v>347</v>
      </c>
      <c r="E732" t="s">
        <v>4</v>
      </c>
      <c r="H732" t="s">
        <v>370</v>
      </c>
      <c r="I732" t="s">
        <v>90</v>
      </c>
      <c r="J732" t="s">
        <v>348</v>
      </c>
      <c r="K732" s="14">
        <v>3838.97</v>
      </c>
      <c r="N732" t="s">
        <v>85</v>
      </c>
    </row>
    <row r="733" spans="1:14">
      <c r="A733">
        <v>622100822</v>
      </c>
      <c r="B733">
        <v>202104</v>
      </c>
      <c r="C733">
        <v>61091</v>
      </c>
      <c r="D733" t="s">
        <v>347</v>
      </c>
      <c r="E733" t="s">
        <v>4</v>
      </c>
      <c r="H733" t="s">
        <v>370</v>
      </c>
      <c r="I733" t="s">
        <v>90</v>
      </c>
      <c r="J733" t="s">
        <v>348</v>
      </c>
      <c r="K733" s="14">
        <v>3838.97</v>
      </c>
      <c r="N733" t="s">
        <v>85</v>
      </c>
    </row>
    <row r="734" spans="1:14">
      <c r="A734">
        <v>622101045</v>
      </c>
      <c r="B734">
        <v>202105</v>
      </c>
      <c r="C734">
        <v>61091</v>
      </c>
      <c r="D734" t="s">
        <v>347</v>
      </c>
      <c r="E734" t="s">
        <v>4</v>
      </c>
      <c r="H734" t="s">
        <v>370</v>
      </c>
      <c r="I734" t="s">
        <v>90</v>
      </c>
      <c r="J734" t="s">
        <v>348</v>
      </c>
      <c r="K734" s="14">
        <v>3838.97</v>
      </c>
      <c r="N734" t="s">
        <v>85</v>
      </c>
    </row>
    <row r="735" spans="1:14">
      <c r="A735">
        <v>622101279</v>
      </c>
      <c r="B735">
        <v>202106</v>
      </c>
      <c r="C735">
        <v>61091</v>
      </c>
      <c r="D735" t="s">
        <v>347</v>
      </c>
      <c r="E735" t="s">
        <v>4</v>
      </c>
      <c r="H735" t="s">
        <v>370</v>
      </c>
      <c r="I735" t="s">
        <v>90</v>
      </c>
      <c r="J735" t="s">
        <v>348</v>
      </c>
      <c r="K735" s="14">
        <v>7801.61</v>
      </c>
      <c r="N735" t="s">
        <v>85</v>
      </c>
    </row>
    <row r="736" spans="1:14">
      <c r="A736">
        <v>622101624</v>
      </c>
      <c r="B736">
        <v>202107</v>
      </c>
      <c r="C736">
        <v>61091</v>
      </c>
      <c r="D736" t="s">
        <v>347</v>
      </c>
      <c r="E736" t="s">
        <v>4</v>
      </c>
      <c r="H736" t="s">
        <v>370</v>
      </c>
      <c r="I736" t="s">
        <v>90</v>
      </c>
      <c r="J736" t="s">
        <v>348</v>
      </c>
      <c r="K736" s="14">
        <v>4271.9399999999996</v>
      </c>
      <c r="N736" t="s">
        <v>85</v>
      </c>
    </row>
    <row r="737" spans="1:14">
      <c r="A737">
        <v>622101644</v>
      </c>
      <c r="B737">
        <v>202108</v>
      </c>
      <c r="C737">
        <v>61091</v>
      </c>
      <c r="D737" t="s">
        <v>347</v>
      </c>
      <c r="E737" t="s">
        <v>4</v>
      </c>
      <c r="H737" t="s">
        <v>370</v>
      </c>
      <c r="I737" t="s">
        <v>90</v>
      </c>
      <c r="J737" t="s">
        <v>348</v>
      </c>
      <c r="K737" s="14">
        <v>19650.93</v>
      </c>
      <c r="N737" t="s">
        <v>85</v>
      </c>
    </row>
    <row r="738" spans="1:14">
      <c r="A738">
        <v>622101895</v>
      </c>
      <c r="B738">
        <v>202109</v>
      </c>
      <c r="C738">
        <v>61091</v>
      </c>
      <c r="D738" t="s">
        <v>347</v>
      </c>
      <c r="E738" t="s">
        <v>4</v>
      </c>
      <c r="H738" t="s">
        <v>370</v>
      </c>
      <c r="I738" t="s">
        <v>90</v>
      </c>
      <c r="J738" t="s">
        <v>348</v>
      </c>
      <c r="K738" s="14">
        <v>11961.44</v>
      </c>
      <c r="N738" t="s">
        <v>85</v>
      </c>
    </row>
    <row r="739" spans="1:14">
      <c r="A739">
        <v>622102149</v>
      </c>
      <c r="B739">
        <v>202110</v>
      </c>
      <c r="C739">
        <v>61091</v>
      </c>
      <c r="D739" t="s">
        <v>347</v>
      </c>
      <c r="E739" t="s">
        <v>4</v>
      </c>
      <c r="H739" t="s">
        <v>370</v>
      </c>
      <c r="I739" t="s">
        <v>90</v>
      </c>
      <c r="J739" t="s">
        <v>348</v>
      </c>
      <c r="K739" s="14">
        <v>11961.44</v>
      </c>
      <c r="N739" t="s">
        <v>85</v>
      </c>
    </row>
    <row r="740" spans="1:14">
      <c r="A740">
        <v>622102409</v>
      </c>
      <c r="B740">
        <v>202111</v>
      </c>
      <c r="C740">
        <v>61091</v>
      </c>
      <c r="D740" t="s">
        <v>347</v>
      </c>
      <c r="E740" t="s">
        <v>4</v>
      </c>
      <c r="H740" t="s">
        <v>370</v>
      </c>
      <c r="I740" t="s">
        <v>90</v>
      </c>
      <c r="J740" t="s">
        <v>348</v>
      </c>
      <c r="K740" s="14">
        <v>11961.44</v>
      </c>
      <c r="N740" t="s">
        <v>85</v>
      </c>
    </row>
    <row r="741" spans="1:14">
      <c r="A741">
        <v>622102679</v>
      </c>
      <c r="B741">
        <v>202112</v>
      </c>
      <c r="C741">
        <v>61091</v>
      </c>
      <c r="D741" t="s">
        <v>347</v>
      </c>
      <c r="E741" t="s">
        <v>4</v>
      </c>
      <c r="H741" t="s">
        <v>370</v>
      </c>
      <c r="I741" t="s">
        <v>90</v>
      </c>
      <c r="J741" t="s">
        <v>348</v>
      </c>
      <c r="K741" s="14">
        <v>-59807.18</v>
      </c>
      <c r="N741" t="s">
        <v>85</v>
      </c>
    </row>
    <row r="742" spans="1:14">
      <c r="A742">
        <v>622100824</v>
      </c>
      <c r="B742">
        <v>202104</v>
      </c>
      <c r="C742">
        <v>61092</v>
      </c>
      <c r="D742" t="s">
        <v>349</v>
      </c>
      <c r="E742" t="s">
        <v>4</v>
      </c>
      <c r="H742" t="s">
        <v>370</v>
      </c>
      <c r="I742" t="s">
        <v>90</v>
      </c>
      <c r="J742" t="s">
        <v>68</v>
      </c>
      <c r="K742" s="14">
        <v>-2587.5700000000002</v>
      </c>
      <c r="N742" t="s">
        <v>85</v>
      </c>
    </row>
    <row r="743" spans="1:14">
      <c r="A743">
        <v>622100320</v>
      </c>
      <c r="B743">
        <v>202101</v>
      </c>
      <c r="C743">
        <v>61092</v>
      </c>
      <c r="D743" t="s">
        <v>349</v>
      </c>
      <c r="E743" t="s">
        <v>4</v>
      </c>
      <c r="H743" t="s">
        <v>370</v>
      </c>
      <c r="I743" t="s">
        <v>90</v>
      </c>
      <c r="J743" t="s">
        <v>348</v>
      </c>
      <c r="K743" s="14">
        <v>2587.5700000000002</v>
      </c>
      <c r="N743" t="s">
        <v>85</v>
      </c>
    </row>
    <row r="744" spans="1:14">
      <c r="A744">
        <v>622100324</v>
      </c>
      <c r="B744">
        <v>202102</v>
      </c>
      <c r="C744">
        <v>61092</v>
      </c>
      <c r="D744" t="s">
        <v>349</v>
      </c>
      <c r="E744" t="s">
        <v>4</v>
      </c>
      <c r="H744" t="s">
        <v>370</v>
      </c>
      <c r="I744" t="s">
        <v>90</v>
      </c>
      <c r="J744" t="s">
        <v>348</v>
      </c>
      <c r="K744" s="14">
        <v>2587.5700000000002</v>
      </c>
      <c r="N744" t="s">
        <v>85</v>
      </c>
    </row>
    <row r="745" spans="1:14">
      <c r="A745">
        <v>622100594</v>
      </c>
      <c r="B745">
        <v>202103</v>
      </c>
      <c r="C745">
        <v>61092</v>
      </c>
      <c r="D745" t="s">
        <v>349</v>
      </c>
      <c r="E745" t="s">
        <v>4</v>
      </c>
      <c r="H745" t="s">
        <v>370</v>
      </c>
      <c r="I745" t="s">
        <v>90</v>
      </c>
      <c r="J745" t="s">
        <v>348</v>
      </c>
      <c r="K745" s="14">
        <v>2587.5700000000002</v>
      </c>
      <c r="N745" t="s">
        <v>85</v>
      </c>
    </row>
    <row r="746" spans="1:14">
      <c r="A746">
        <v>622100824</v>
      </c>
      <c r="B746">
        <v>202104</v>
      </c>
      <c r="C746">
        <v>61092</v>
      </c>
      <c r="D746" t="s">
        <v>349</v>
      </c>
      <c r="E746" t="s">
        <v>4</v>
      </c>
      <c r="H746" t="s">
        <v>370</v>
      </c>
      <c r="I746" t="s">
        <v>90</v>
      </c>
      <c r="J746" t="s">
        <v>348</v>
      </c>
      <c r="K746" s="14">
        <v>2587.5700000000002</v>
      </c>
      <c r="N746" t="s">
        <v>85</v>
      </c>
    </row>
    <row r="747" spans="1:14">
      <c r="A747">
        <v>622100822</v>
      </c>
      <c r="B747">
        <v>202104</v>
      </c>
      <c r="C747">
        <v>61092</v>
      </c>
      <c r="D747" t="s">
        <v>349</v>
      </c>
      <c r="E747" t="s">
        <v>4</v>
      </c>
      <c r="H747" t="s">
        <v>370</v>
      </c>
      <c r="I747" t="s">
        <v>90</v>
      </c>
      <c r="J747" t="s">
        <v>348</v>
      </c>
      <c r="K747" s="14">
        <v>2587.5700000000002</v>
      </c>
      <c r="N747" t="s">
        <v>85</v>
      </c>
    </row>
    <row r="748" spans="1:14">
      <c r="A748">
        <v>622101045</v>
      </c>
      <c r="B748">
        <v>202105</v>
      </c>
      <c r="C748">
        <v>61092</v>
      </c>
      <c r="D748" t="s">
        <v>349</v>
      </c>
      <c r="E748" t="s">
        <v>4</v>
      </c>
      <c r="H748" t="s">
        <v>370</v>
      </c>
      <c r="I748" t="s">
        <v>90</v>
      </c>
      <c r="J748" t="s">
        <v>348</v>
      </c>
      <c r="K748" s="14">
        <v>2587.5700000000002</v>
      </c>
      <c r="N748" t="s">
        <v>85</v>
      </c>
    </row>
    <row r="749" spans="1:14">
      <c r="A749">
        <v>622101279</v>
      </c>
      <c r="B749">
        <v>202106</v>
      </c>
      <c r="C749">
        <v>61092</v>
      </c>
      <c r="D749" t="s">
        <v>349</v>
      </c>
      <c r="E749" t="s">
        <v>4</v>
      </c>
      <c r="H749" t="s">
        <v>370</v>
      </c>
      <c r="I749" t="s">
        <v>90</v>
      </c>
      <c r="J749" t="s">
        <v>348</v>
      </c>
      <c r="K749" s="14">
        <v>5258.49</v>
      </c>
      <c r="N749" t="s">
        <v>85</v>
      </c>
    </row>
    <row r="750" spans="1:14">
      <c r="A750">
        <v>622101624</v>
      </c>
      <c r="B750">
        <v>202107</v>
      </c>
      <c r="C750">
        <v>61092</v>
      </c>
      <c r="D750" t="s">
        <v>349</v>
      </c>
      <c r="E750" t="s">
        <v>4</v>
      </c>
      <c r="H750" t="s">
        <v>370</v>
      </c>
      <c r="I750" t="s">
        <v>90</v>
      </c>
      <c r="J750" t="s">
        <v>348</v>
      </c>
      <c r="K750" s="14">
        <v>2879.4</v>
      </c>
      <c r="N750" t="s">
        <v>85</v>
      </c>
    </row>
    <row r="751" spans="1:14">
      <c r="A751">
        <v>622101644</v>
      </c>
      <c r="B751">
        <v>202108</v>
      </c>
      <c r="C751">
        <v>61092</v>
      </c>
      <c r="D751" t="s">
        <v>349</v>
      </c>
      <c r="E751" t="s">
        <v>4</v>
      </c>
      <c r="H751" t="s">
        <v>370</v>
      </c>
      <c r="I751" t="s">
        <v>90</v>
      </c>
      <c r="J751" t="s">
        <v>348</v>
      </c>
      <c r="K751" s="14">
        <v>13245.25</v>
      </c>
      <c r="N751" t="s">
        <v>85</v>
      </c>
    </row>
    <row r="752" spans="1:14">
      <c r="A752">
        <v>622101895</v>
      </c>
      <c r="B752">
        <v>202109</v>
      </c>
      <c r="C752">
        <v>61092</v>
      </c>
      <c r="D752" t="s">
        <v>349</v>
      </c>
      <c r="E752" t="s">
        <v>4</v>
      </c>
      <c r="H752" t="s">
        <v>370</v>
      </c>
      <c r="I752" t="s">
        <v>90</v>
      </c>
      <c r="J752" t="s">
        <v>348</v>
      </c>
      <c r="K752" s="14">
        <v>8062.32</v>
      </c>
      <c r="N752" t="s">
        <v>85</v>
      </c>
    </row>
    <row r="753" spans="1:14">
      <c r="A753">
        <v>622102149</v>
      </c>
      <c r="B753">
        <v>202110</v>
      </c>
      <c r="C753">
        <v>61092</v>
      </c>
      <c r="D753" t="s">
        <v>349</v>
      </c>
      <c r="E753" t="s">
        <v>4</v>
      </c>
      <c r="H753" t="s">
        <v>370</v>
      </c>
      <c r="I753" t="s">
        <v>90</v>
      </c>
      <c r="J753" t="s">
        <v>348</v>
      </c>
      <c r="K753" s="14">
        <v>8062.32</v>
      </c>
      <c r="N753" t="s">
        <v>85</v>
      </c>
    </row>
    <row r="754" spans="1:14">
      <c r="A754">
        <v>622102409</v>
      </c>
      <c r="B754">
        <v>202111</v>
      </c>
      <c r="C754">
        <v>61092</v>
      </c>
      <c r="D754" t="s">
        <v>349</v>
      </c>
      <c r="E754" t="s">
        <v>4</v>
      </c>
      <c r="H754" t="s">
        <v>370</v>
      </c>
      <c r="I754" t="s">
        <v>90</v>
      </c>
      <c r="J754" t="s">
        <v>348</v>
      </c>
      <c r="K754" s="14">
        <v>8062.32</v>
      </c>
      <c r="N754" t="s">
        <v>85</v>
      </c>
    </row>
    <row r="755" spans="1:14">
      <c r="A755">
        <v>622102679</v>
      </c>
      <c r="B755">
        <v>202112</v>
      </c>
      <c r="C755">
        <v>61092</v>
      </c>
      <c r="D755" t="s">
        <v>349</v>
      </c>
      <c r="E755" t="s">
        <v>4</v>
      </c>
      <c r="H755" t="s">
        <v>370</v>
      </c>
      <c r="I755" t="s">
        <v>90</v>
      </c>
      <c r="J755" t="s">
        <v>348</v>
      </c>
      <c r="K755" s="14">
        <v>-40311.620000000003</v>
      </c>
      <c r="N755" t="s">
        <v>85</v>
      </c>
    </row>
    <row r="756" spans="1:14">
      <c r="A756">
        <v>622100824</v>
      </c>
      <c r="B756">
        <v>202104</v>
      </c>
      <c r="C756">
        <v>61093</v>
      </c>
      <c r="D756" t="s">
        <v>350</v>
      </c>
      <c r="E756" t="s">
        <v>4</v>
      </c>
      <c r="H756" t="s">
        <v>370</v>
      </c>
      <c r="I756" t="s">
        <v>90</v>
      </c>
      <c r="J756" t="s">
        <v>68</v>
      </c>
      <c r="K756" s="14">
        <v>-889.24</v>
      </c>
      <c r="N756" t="s">
        <v>85</v>
      </c>
    </row>
    <row r="757" spans="1:14">
      <c r="A757">
        <v>622100320</v>
      </c>
      <c r="B757">
        <v>202101</v>
      </c>
      <c r="C757">
        <v>61093</v>
      </c>
      <c r="D757" t="s">
        <v>350</v>
      </c>
      <c r="E757" t="s">
        <v>4</v>
      </c>
      <c r="H757" t="s">
        <v>370</v>
      </c>
      <c r="I757" t="s">
        <v>90</v>
      </c>
      <c r="J757" t="s">
        <v>348</v>
      </c>
      <c r="K757" s="14">
        <v>889.24</v>
      </c>
      <c r="N757" t="s">
        <v>85</v>
      </c>
    </row>
    <row r="758" spans="1:14">
      <c r="A758">
        <v>622100324</v>
      </c>
      <c r="B758">
        <v>202102</v>
      </c>
      <c r="C758">
        <v>61093</v>
      </c>
      <c r="D758" t="s">
        <v>350</v>
      </c>
      <c r="E758" t="s">
        <v>4</v>
      </c>
      <c r="H758" t="s">
        <v>370</v>
      </c>
      <c r="I758" t="s">
        <v>90</v>
      </c>
      <c r="J758" t="s">
        <v>348</v>
      </c>
      <c r="K758" s="14">
        <v>889.24</v>
      </c>
      <c r="N758" t="s">
        <v>85</v>
      </c>
    </row>
    <row r="759" spans="1:14">
      <c r="A759">
        <v>622100594</v>
      </c>
      <c r="B759">
        <v>202103</v>
      </c>
      <c r="C759">
        <v>61093</v>
      </c>
      <c r="D759" t="s">
        <v>350</v>
      </c>
      <c r="E759" t="s">
        <v>4</v>
      </c>
      <c r="H759" t="s">
        <v>370</v>
      </c>
      <c r="I759" t="s">
        <v>90</v>
      </c>
      <c r="J759" t="s">
        <v>348</v>
      </c>
      <c r="K759" s="14">
        <v>889.24</v>
      </c>
      <c r="N759" t="s">
        <v>85</v>
      </c>
    </row>
    <row r="760" spans="1:14">
      <c r="A760">
        <v>622100824</v>
      </c>
      <c r="B760">
        <v>202104</v>
      </c>
      <c r="C760">
        <v>61093</v>
      </c>
      <c r="D760" t="s">
        <v>350</v>
      </c>
      <c r="E760" t="s">
        <v>4</v>
      </c>
      <c r="H760" t="s">
        <v>370</v>
      </c>
      <c r="I760" t="s">
        <v>90</v>
      </c>
      <c r="J760" t="s">
        <v>348</v>
      </c>
      <c r="K760" s="14">
        <v>889.24</v>
      </c>
      <c r="N760" t="s">
        <v>85</v>
      </c>
    </row>
    <row r="761" spans="1:14">
      <c r="A761">
        <v>622100822</v>
      </c>
      <c r="B761">
        <v>202104</v>
      </c>
      <c r="C761">
        <v>61093</v>
      </c>
      <c r="D761" t="s">
        <v>350</v>
      </c>
      <c r="E761" t="s">
        <v>4</v>
      </c>
      <c r="H761" t="s">
        <v>370</v>
      </c>
      <c r="I761" t="s">
        <v>90</v>
      </c>
      <c r="J761" t="s">
        <v>348</v>
      </c>
      <c r="K761" s="14">
        <v>889.24</v>
      </c>
      <c r="N761" t="s">
        <v>85</v>
      </c>
    </row>
    <row r="762" spans="1:14">
      <c r="A762">
        <v>622101045</v>
      </c>
      <c r="B762">
        <v>202105</v>
      </c>
      <c r="C762">
        <v>61093</v>
      </c>
      <c r="D762" t="s">
        <v>350</v>
      </c>
      <c r="E762" t="s">
        <v>4</v>
      </c>
      <c r="H762" t="s">
        <v>370</v>
      </c>
      <c r="I762" t="s">
        <v>90</v>
      </c>
      <c r="J762" t="s">
        <v>348</v>
      </c>
      <c r="K762" s="14">
        <v>889.24</v>
      </c>
      <c r="N762" t="s">
        <v>85</v>
      </c>
    </row>
    <row r="763" spans="1:14">
      <c r="A763">
        <v>622101279</v>
      </c>
      <c r="B763">
        <v>202106</v>
      </c>
      <c r="C763">
        <v>61093</v>
      </c>
      <c r="D763" t="s">
        <v>350</v>
      </c>
      <c r="E763" t="s">
        <v>4</v>
      </c>
      <c r="H763" t="s">
        <v>370</v>
      </c>
      <c r="I763" t="s">
        <v>90</v>
      </c>
      <c r="J763" t="s">
        <v>348</v>
      </c>
      <c r="K763" s="14">
        <v>1807.12</v>
      </c>
      <c r="N763" t="s">
        <v>85</v>
      </c>
    </row>
    <row r="764" spans="1:14">
      <c r="A764">
        <v>622101624</v>
      </c>
      <c r="B764">
        <v>202107</v>
      </c>
      <c r="C764">
        <v>61093</v>
      </c>
      <c r="D764" t="s">
        <v>350</v>
      </c>
      <c r="E764" t="s">
        <v>4</v>
      </c>
      <c r="H764" t="s">
        <v>370</v>
      </c>
      <c r="I764" t="s">
        <v>90</v>
      </c>
      <c r="J764" t="s">
        <v>348</v>
      </c>
      <c r="K764" s="14">
        <v>989.53</v>
      </c>
      <c r="N764" t="s">
        <v>85</v>
      </c>
    </row>
    <row r="765" spans="1:14">
      <c r="A765">
        <v>622101644</v>
      </c>
      <c r="B765">
        <v>202108</v>
      </c>
      <c r="C765">
        <v>61093</v>
      </c>
      <c r="D765" t="s">
        <v>350</v>
      </c>
      <c r="E765" t="s">
        <v>4</v>
      </c>
      <c r="H765" t="s">
        <v>370</v>
      </c>
      <c r="I765" t="s">
        <v>90</v>
      </c>
      <c r="J765" t="s">
        <v>348</v>
      </c>
      <c r="K765" s="14">
        <v>4551.82</v>
      </c>
      <c r="N765" t="s">
        <v>85</v>
      </c>
    </row>
    <row r="766" spans="1:14">
      <c r="A766">
        <v>622101895</v>
      </c>
      <c r="B766">
        <v>202109</v>
      </c>
      <c r="C766">
        <v>61093</v>
      </c>
      <c r="D766" t="s">
        <v>350</v>
      </c>
      <c r="E766" t="s">
        <v>4</v>
      </c>
      <c r="H766" t="s">
        <v>370</v>
      </c>
      <c r="I766" t="s">
        <v>90</v>
      </c>
      <c r="J766" t="s">
        <v>348</v>
      </c>
      <c r="K766" s="14">
        <v>2770.67</v>
      </c>
      <c r="N766" t="s">
        <v>85</v>
      </c>
    </row>
    <row r="767" spans="1:14">
      <c r="A767">
        <v>622102149</v>
      </c>
      <c r="B767">
        <v>202110</v>
      </c>
      <c r="C767">
        <v>61093</v>
      </c>
      <c r="D767" t="s">
        <v>350</v>
      </c>
      <c r="E767" t="s">
        <v>4</v>
      </c>
      <c r="H767" t="s">
        <v>370</v>
      </c>
      <c r="I767" t="s">
        <v>90</v>
      </c>
      <c r="J767" t="s">
        <v>348</v>
      </c>
      <c r="K767" s="14">
        <v>2770.67</v>
      </c>
      <c r="N767" t="s">
        <v>85</v>
      </c>
    </row>
    <row r="768" spans="1:14">
      <c r="A768">
        <v>622102409</v>
      </c>
      <c r="B768">
        <v>202111</v>
      </c>
      <c r="C768">
        <v>61093</v>
      </c>
      <c r="D768" t="s">
        <v>350</v>
      </c>
      <c r="E768" t="s">
        <v>4</v>
      </c>
      <c r="H768" t="s">
        <v>370</v>
      </c>
      <c r="I768" t="s">
        <v>90</v>
      </c>
      <c r="J768" t="s">
        <v>348</v>
      </c>
      <c r="K768" s="14">
        <v>2770.67</v>
      </c>
      <c r="N768" t="s">
        <v>85</v>
      </c>
    </row>
    <row r="769" spans="1:14">
      <c r="A769">
        <v>622102679</v>
      </c>
      <c r="B769">
        <v>202112</v>
      </c>
      <c r="C769">
        <v>61093</v>
      </c>
      <c r="D769" t="s">
        <v>350</v>
      </c>
      <c r="E769" t="s">
        <v>4</v>
      </c>
      <c r="H769" t="s">
        <v>370</v>
      </c>
      <c r="I769" t="s">
        <v>90</v>
      </c>
      <c r="J769" t="s">
        <v>348</v>
      </c>
      <c r="K769" s="14">
        <v>-13853.37</v>
      </c>
      <c r="N769" t="s">
        <v>85</v>
      </c>
    </row>
    <row r="770" spans="1:14">
      <c r="A770" t="s">
        <v>27</v>
      </c>
      <c r="K770" s="15">
        <f>SUBTOTAL(109,Tabell4[Belopp])</f>
        <v>4382045.0400000028</v>
      </c>
      <c r="N770">
        <f>SUBTOTAL(103,Tabell4[Klart])</f>
        <v>762</v>
      </c>
    </row>
    <row r="771" spans="1:14" ht="15" thickBot="1"/>
    <row r="772" spans="1:14" ht="15" thickTop="1">
      <c r="K772" s="29"/>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1"/>
  <sheetViews>
    <sheetView workbookViewId="0"/>
  </sheetViews>
  <sheetFormatPr defaultRowHeight="14.5"/>
  <cols>
    <col min="1" max="1" width="23.54296875" bestFit="1" customWidth="1"/>
    <col min="2" max="2" width="16.81640625" style="14" bestFit="1" customWidth="1"/>
  </cols>
  <sheetData>
    <row r="1" spans="1:3">
      <c r="A1" t="s">
        <v>376</v>
      </c>
    </row>
    <row r="3" spans="1:3">
      <c r="A3" s="16" t="s">
        <v>86</v>
      </c>
      <c r="B3" t="s">
        <v>88</v>
      </c>
    </row>
    <row r="4" spans="1:3">
      <c r="A4" s="35" t="s">
        <v>363</v>
      </c>
      <c r="B4" s="39">
        <v>10921.7</v>
      </c>
      <c r="C4" t="s">
        <v>402</v>
      </c>
    </row>
    <row r="5" spans="1:3">
      <c r="A5" s="36" t="s">
        <v>367</v>
      </c>
      <c r="B5" s="39">
        <v>10921.7</v>
      </c>
    </row>
    <row r="6" spans="1:3">
      <c r="A6" s="35" t="s">
        <v>353</v>
      </c>
      <c r="B6" s="39">
        <v>21059</v>
      </c>
      <c r="C6" t="s">
        <v>402</v>
      </c>
    </row>
    <row r="7" spans="1:3">
      <c r="A7" s="36" t="s">
        <v>352</v>
      </c>
      <c r="B7" s="39">
        <v>21059</v>
      </c>
    </row>
    <row r="8" spans="1:3">
      <c r="A8" s="35" t="s">
        <v>354</v>
      </c>
      <c r="B8" s="39">
        <v>8284.9</v>
      </c>
      <c r="C8" t="s">
        <v>402</v>
      </c>
    </row>
    <row r="9" spans="1:3">
      <c r="A9" s="36" t="s">
        <v>352</v>
      </c>
      <c r="B9" s="39">
        <v>8284.9</v>
      </c>
    </row>
    <row r="10" spans="1:3">
      <c r="A10" s="35" t="s">
        <v>1</v>
      </c>
      <c r="B10" s="39">
        <v>4159.9500000000007</v>
      </c>
    </row>
    <row r="11" spans="1:3">
      <c r="A11" s="36" t="s">
        <v>58</v>
      </c>
      <c r="B11" s="39">
        <v>4159.9500000000007</v>
      </c>
    </row>
    <row r="12" spans="1:3">
      <c r="A12" s="35" t="s">
        <v>83</v>
      </c>
      <c r="B12" s="39">
        <v>634643.86</v>
      </c>
    </row>
    <row r="13" spans="1:3">
      <c r="A13" s="36" t="s">
        <v>58</v>
      </c>
      <c r="B13" s="39">
        <v>552331.54</v>
      </c>
    </row>
    <row r="14" spans="1:3">
      <c r="A14" s="26" t="s">
        <v>359</v>
      </c>
      <c r="B14">
        <v>5435.98</v>
      </c>
    </row>
    <row r="15" spans="1:3">
      <c r="A15" s="26" t="s">
        <v>352</v>
      </c>
      <c r="B15">
        <v>76876.34</v>
      </c>
    </row>
    <row r="16" spans="1:3">
      <c r="A16" s="35" t="s">
        <v>356</v>
      </c>
      <c r="B16" s="39">
        <v>344392.32</v>
      </c>
    </row>
    <row r="17" spans="1:2">
      <c r="A17" s="36" t="s">
        <v>367</v>
      </c>
      <c r="B17" s="39">
        <v>1197</v>
      </c>
    </row>
    <row r="18" spans="1:2">
      <c r="A18" s="36" t="s">
        <v>352</v>
      </c>
      <c r="B18" s="39">
        <v>343195.32</v>
      </c>
    </row>
    <row r="19" spans="1:2">
      <c r="A19" s="35" t="s">
        <v>146</v>
      </c>
      <c r="B19" s="39">
        <v>209064</v>
      </c>
    </row>
    <row r="20" spans="1:2">
      <c r="A20" s="36" t="s">
        <v>58</v>
      </c>
      <c r="B20" s="39">
        <v>209064</v>
      </c>
    </row>
    <row r="21" spans="1:2">
      <c r="A21" s="35" t="s">
        <v>90</v>
      </c>
      <c r="B21" s="39">
        <v>3045025.39</v>
      </c>
    </row>
    <row r="22" spans="1:2">
      <c r="A22" s="36" t="s">
        <v>58</v>
      </c>
      <c r="B22" s="39">
        <v>6577.9699999999993</v>
      </c>
    </row>
    <row r="23" spans="1:2">
      <c r="A23" s="36" t="s">
        <v>371</v>
      </c>
      <c r="B23" s="39">
        <v>467</v>
      </c>
    </row>
    <row r="24" spans="1:2">
      <c r="A24" s="36" t="s">
        <v>367</v>
      </c>
      <c r="B24" s="39">
        <v>81786.350000000006</v>
      </c>
    </row>
    <row r="25" spans="1:2">
      <c r="A25" s="36" t="s">
        <v>362</v>
      </c>
      <c r="B25" s="39">
        <v>24783.260000000002</v>
      </c>
    </row>
    <row r="26" spans="1:2">
      <c r="A26" s="36" t="s">
        <v>364</v>
      </c>
      <c r="B26" s="39">
        <v>360558.61</v>
      </c>
    </row>
    <row r="27" spans="1:2">
      <c r="A27" s="36" t="s">
        <v>369</v>
      </c>
      <c r="B27" s="39">
        <v>1016638</v>
      </c>
    </row>
    <row r="28" spans="1:2">
      <c r="A28" s="36" t="s">
        <v>144</v>
      </c>
      <c r="B28" s="39">
        <v>1391668.2400000005</v>
      </c>
    </row>
    <row r="29" spans="1:2">
      <c r="A29" s="36" t="s">
        <v>366</v>
      </c>
      <c r="B29" s="39">
        <v>6503.05</v>
      </c>
    </row>
    <row r="30" spans="1:2">
      <c r="A30" s="36" t="s">
        <v>370</v>
      </c>
      <c r="B30" s="39">
        <v>51446.109999999993</v>
      </c>
    </row>
    <row r="31" spans="1:2">
      <c r="A31" s="36" t="s">
        <v>359</v>
      </c>
      <c r="B31" s="39">
        <v>80651.239999999991</v>
      </c>
    </row>
    <row r="32" spans="1:2">
      <c r="A32" s="36" t="s">
        <v>365</v>
      </c>
      <c r="B32" s="39">
        <v>1782.4</v>
      </c>
    </row>
    <row r="33" spans="1:3">
      <c r="A33" s="36" t="s">
        <v>368</v>
      </c>
      <c r="B33" s="39">
        <v>19553.620000000003</v>
      </c>
      <c r="C33" t="s">
        <v>402</v>
      </c>
    </row>
    <row r="34" spans="1:3">
      <c r="A34" s="36" t="s">
        <v>373</v>
      </c>
      <c r="B34" s="39">
        <v>2609.54</v>
      </c>
    </row>
    <row r="35" spans="1:3">
      <c r="A35" s="35" t="s">
        <v>357</v>
      </c>
      <c r="B35" s="39">
        <v>12554</v>
      </c>
    </row>
    <row r="36" spans="1:3">
      <c r="A36" s="36" t="s">
        <v>352</v>
      </c>
      <c r="B36" s="39">
        <v>12554</v>
      </c>
    </row>
    <row r="37" spans="1:3">
      <c r="A37" s="35" t="s">
        <v>358</v>
      </c>
      <c r="B37" s="39">
        <v>3294.5499999999997</v>
      </c>
    </row>
    <row r="38" spans="1:3">
      <c r="A38" s="36" t="s">
        <v>362</v>
      </c>
      <c r="B38" s="39">
        <v>3294.5499999999997</v>
      </c>
    </row>
    <row r="39" spans="1:3">
      <c r="A39" s="35" t="s">
        <v>360</v>
      </c>
      <c r="B39" s="39">
        <v>76419.86</v>
      </c>
    </row>
    <row r="40" spans="1:3">
      <c r="A40" s="36" t="s">
        <v>374</v>
      </c>
      <c r="B40" s="39">
        <v>75235</v>
      </c>
    </row>
    <row r="41" spans="1:3">
      <c r="A41" s="36" t="s">
        <v>365</v>
      </c>
      <c r="B41" s="39">
        <v>1184.8599999999999</v>
      </c>
    </row>
    <row r="42" spans="1:3">
      <c r="A42" s="35" t="s">
        <v>105</v>
      </c>
      <c r="B42" s="39">
        <v>2764.4900000000002</v>
      </c>
    </row>
    <row r="43" spans="1:3">
      <c r="A43" s="36" t="s">
        <v>367</v>
      </c>
      <c r="B43" s="39">
        <v>392.69</v>
      </c>
    </row>
    <row r="44" spans="1:3">
      <c r="A44" s="36" t="s">
        <v>362</v>
      </c>
      <c r="B44" s="39">
        <v>300</v>
      </c>
    </row>
    <row r="45" spans="1:3">
      <c r="A45" s="36" t="s">
        <v>359</v>
      </c>
      <c r="B45" s="39">
        <v>2071.8000000000002</v>
      </c>
    </row>
    <row r="46" spans="1:3">
      <c r="A46" s="35" t="s">
        <v>145</v>
      </c>
      <c r="B46" s="39">
        <v>8751.57</v>
      </c>
    </row>
    <row r="47" spans="1:3">
      <c r="A47" s="36" t="s">
        <v>359</v>
      </c>
      <c r="B47" s="39">
        <v>8751.57</v>
      </c>
    </row>
    <row r="48" spans="1:3">
      <c r="A48" s="17" t="s">
        <v>375</v>
      </c>
      <c r="B48">
        <v>709.45000000002619</v>
      </c>
    </row>
    <row r="49" spans="1:2">
      <c r="A49" s="26" t="s">
        <v>355</v>
      </c>
      <c r="B49">
        <v>709.45000000002619</v>
      </c>
    </row>
    <row r="50" spans="1:2">
      <c r="A50" s="17" t="s">
        <v>87</v>
      </c>
      <c r="B50">
        <v>4382045.040000001</v>
      </c>
    </row>
    <row r="51" spans="1:2">
      <c r="B51"/>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M55"/>
  <sheetViews>
    <sheetView workbookViewId="0">
      <selection activeCell="J15" sqref="J15"/>
    </sheetView>
  </sheetViews>
  <sheetFormatPr defaultRowHeight="14.5"/>
  <cols>
    <col min="1" max="1" width="38.54296875" bestFit="1" customWidth="1"/>
    <col min="2" max="2" width="9.453125" customWidth="1"/>
    <col min="3" max="3" width="11.453125" bestFit="1" customWidth="1"/>
    <col min="4" max="4" width="9.54296875" bestFit="1" customWidth="1"/>
    <col min="5" max="5" width="18.453125" bestFit="1" customWidth="1"/>
    <col min="6" max="6" width="19.453125" bestFit="1" customWidth="1"/>
    <col min="7" max="7" width="13.81640625" customWidth="1"/>
    <col min="8" max="8" width="9.54296875" bestFit="1" customWidth="1"/>
    <col min="9" max="9" width="13.54296875" bestFit="1" customWidth="1"/>
    <col min="10" max="10" width="28.54296875" bestFit="1" customWidth="1"/>
    <col min="13" max="13" width="10.1796875" bestFit="1" customWidth="1"/>
  </cols>
  <sheetData>
    <row r="3" spans="1:7">
      <c r="A3" s="4" t="s">
        <v>28</v>
      </c>
      <c r="B3" s="4" t="s">
        <v>411</v>
      </c>
      <c r="C3" s="4" t="s">
        <v>377</v>
      </c>
      <c r="D3" s="4" t="s">
        <v>148</v>
      </c>
      <c r="E3" s="5" t="s">
        <v>25</v>
      </c>
      <c r="F3" s="6" t="s">
        <v>26</v>
      </c>
      <c r="G3" s="5" t="s">
        <v>29</v>
      </c>
    </row>
    <row r="4" spans="1:7">
      <c r="A4" s="37" t="s">
        <v>407</v>
      </c>
      <c r="B4" s="37">
        <v>3</v>
      </c>
      <c r="C4" s="30"/>
      <c r="D4" s="30"/>
      <c r="E4" s="2"/>
      <c r="F4" s="3"/>
      <c r="G4" s="45"/>
    </row>
    <row r="5" spans="1:7">
      <c r="A5" s="37" t="s">
        <v>5</v>
      </c>
      <c r="B5" s="37">
        <v>173</v>
      </c>
      <c r="C5" s="40">
        <v>292</v>
      </c>
      <c r="D5" s="31">
        <v>485.5</v>
      </c>
      <c r="E5" s="2">
        <v>212</v>
      </c>
      <c r="F5" s="3">
        <v>25.5</v>
      </c>
      <c r="G5" s="10"/>
    </row>
    <row r="6" spans="1:7">
      <c r="A6" s="37" t="s">
        <v>6</v>
      </c>
      <c r="B6" s="37">
        <v>17</v>
      </c>
      <c r="C6" s="30">
        <v>15.5</v>
      </c>
      <c r="D6" s="30">
        <v>19</v>
      </c>
      <c r="E6" s="2">
        <v>22</v>
      </c>
      <c r="F6" s="3">
        <v>0</v>
      </c>
      <c r="G6" s="10"/>
    </row>
    <row r="7" spans="1:7">
      <c r="A7" s="37" t="s">
        <v>412</v>
      </c>
      <c r="B7" s="37">
        <v>24</v>
      </c>
      <c r="C7" s="41"/>
      <c r="D7" s="42"/>
      <c r="E7" s="43"/>
      <c r="F7" s="44"/>
      <c r="G7" s="43"/>
    </row>
    <row r="8" spans="1:7">
      <c r="A8" s="18" t="s">
        <v>31</v>
      </c>
      <c r="B8" s="18"/>
      <c r="C8" s="30"/>
      <c r="D8" s="30"/>
      <c r="E8" s="10"/>
      <c r="F8" s="13">
        <v>0</v>
      </c>
      <c r="G8" s="10">
        <v>94</v>
      </c>
    </row>
    <row r="9" spans="1:7">
      <c r="A9" s="37" t="s">
        <v>7</v>
      </c>
      <c r="B9" s="37">
        <v>712</v>
      </c>
      <c r="C9" s="30">
        <v>969</v>
      </c>
      <c r="D9" s="30">
        <v>479</v>
      </c>
      <c r="E9" s="2">
        <v>249</v>
      </c>
      <c r="F9" s="3">
        <v>274.5</v>
      </c>
      <c r="G9" s="10">
        <v>95</v>
      </c>
    </row>
    <row r="10" spans="1:7">
      <c r="A10" s="37" t="s">
        <v>410</v>
      </c>
      <c r="B10" s="37"/>
      <c r="C10" s="30"/>
      <c r="D10" s="30"/>
      <c r="E10" s="2"/>
      <c r="F10" s="3"/>
      <c r="G10" s="2"/>
    </row>
    <row r="11" spans="1:7">
      <c r="A11" s="37" t="s">
        <v>8</v>
      </c>
      <c r="B11" s="37"/>
      <c r="C11" s="40">
        <v>88.5</v>
      </c>
      <c r="D11" s="31">
        <v>22</v>
      </c>
      <c r="E11" s="2">
        <v>4</v>
      </c>
      <c r="F11" s="3">
        <v>0</v>
      </c>
      <c r="G11" s="10"/>
    </row>
    <row r="12" spans="1:7">
      <c r="A12" s="37" t="s">
        <v>378</v>
      </c>
      <c r="B12" s="37">
        <v>42</v>
      </c>
      <c r="C12" s="40">
        <v>6</v>
      </c>
      <c r="D12" s="31"/>
      <c r="E12" s="2"/>
      <c r="F12" s="3"/>
      <c r="G12" s="2"/>
    </row>
    <row r="13" spans="1:7">
      <c r="A13" s="37" t="s">
        <v>9</v>
      </c>
      <c r="B13" s="37">
        <v>14</v>
      </c>
      <c r="C13" s="30">
        <v>56.5</v>
      </c>
      <c r="D13" s="30">
        <v>105.5</v>
      </c>
      <c r="E13" s="2">
        <v>34</v>
      </c>
      <c r="F13" s="3">
        <v>10</v>
      </c>
      <c r="G13" s="10"/>
    </row>
    <row r="14" spans="1:7">
      <c r="A14" s="37" t="s">
        <v>10</v>
      </c>
      <c r="B14" s="37">
        <v>30</v>
      </c>
      <c r="C14" s="30">
        <v>162</v>
      </c>
      <c r="D14" s="30">
        <v>349.5</v>
      </c>
      <c r="E14" s="2">
        <v>80</v>
      </c>
      <c r="F14" s="3">
        <v>19.5</v>
      </c>
      <c r="G14" s="10"/>
    </row>
    <row r="15" spans="1:7">
      <c r="A15" s="37" t="s">
        <v>11</v>
      </c>
      <c r="B15" s="37"/>
      <c r="C15" s="30"/>
      <c r="D15" s="30"/>
      <c r="E15" s="2"/>
      <c r="F15" s="3">
        <v>0</v>
      </c>
      <c r="G15" s="10"/>
    </row>
    <row r="16" spans="1:7">
      <c r="A16" s="37" t="s">
        <v>30</v>
      </c>
      <c r="B16" s="37"/>
      <c r="C16" s="30"/>
      <c r="D16" s="30"/>
      <c r="E16" s="10"/>
      <c r="F16" s="13">
        <v>0</v>
      </c>
      <c r="G16" s="10">
        <v>88</v>
      </c>
    </row>
    <row r="17" spans="1:7">
      <c r="A17" s="37" t="s">
        <v>12</v>
      </c>
      <c r="B17" s="37">
        <v>64</v>
      </c>
      <c r="C17" s="40">
        <v>71</v>
      </c>
      <c r="D17" s="31">
        <v>72</v>
      </c>
      <c r="E17" s="2">
        <v>39</v>
      </c>
      <c r="F17" s="3">
        <v>9.5</v>
      </c>
      <c r="G17" s="10"/>
    </row>
    <row r="18" spans="1:7">
      <c r="A18" s="37" t="s">
        <v>13</v>
      </c>
      <c r="B18" s="37">
        <v>15</v>
      </c>
      <c r="C18" s="30">
        <v>97</v>
      </c>
      <c r="D18" s="30">
        <v>186</v>
      </c>
      <c r="E18" s="2">
        <v>56</v>
      </c>
      <c r="F18" s="3">
        <v>15.5</v>
      </c>
      <c r="G18" s="10"/>
    </row>
    <row r="19" spans="1:7">
      <c r="A19" s="37" t="s">
        <v>408</v>
      </c>
      <c r="B19" s="37">
        <v>69</v>
      </c>
      <c r="C19" s="30"/>
      <c r="D19" s="30"/>
      <c r="E19" s="2"/>
      <c r="F19" s="3"/>
      <c r="G19" s="2"/>
    </row>
    <row r="20" spans="1:7">
      <c r="A20" s="37" t="s">
        <v>379</v>
      </c>
      <c r="B20" s="37">
        <v>144</v>
      </c>
      <c r="C20" s="30">
        <v>47.5</v>
      </c>
      <c r="D20" s="32"/>
      <c r="E20" s="2"/>
      <c r="F20" s="2"/>
      <c r="G20" s="2"/>
    </row>
    <row r="21" spans="1:7">
      <c r="A21" s="37" t="s">
        <v>14</v>
      </c>
      <c r="B21" s="37">
        <v>220</v>
      </c>
      <c r="C21" s="30">
        <v>394.5</v>
      </c>
      <c r="D21" s="30">
        <v>451</v>
      </c>
      <c r="E21" s="2">
        <v>159</v>
      </c>
      <c r="F21" s="3">
        <v>10.5</v>
      </c>
      <c r="G21" s="10"/>
    </row>
    <row r="22" spans="1:7">
      <c r="A22" s="37" t="s">
        <v>15</v>
      </c>
      <c r="B22" s="37">
        <v>60</v>
      </c>
      <c r="C22" s="30">
        <v>89.5</v>
      </c>
      <c r="D22" s="30">
        <v>145.5</v>
      </c>
      <c r="E22" s="2">
        <v>15</v>
      </c>
      <c r="F22" s="3">
        <v>14</v>
      </c>
      <c r="G22" s="10"/>
    </row>
    <row r="23" spans="1:7">
      <c r="A23" s="37" t="s">
        <v>16</v>
      </c>
      <c r="B23" s="37">
        <v>405</v>
      </c>
      <c r="C23" s="30">
        <v>491</v>
      </c>
      <c r="D23" s="30">
        <v>528.5</v>
      </c>
      <c r="E23" s="2">
        <v>603</v>
      </c>
      <c r="F23" s="3">
        <v>861.25</v>
      </c>
      <c r="G23" s="10">
        <v>674</v>
      </c>
    </row>
    <row r="24" spans="1:7">
      <c r="A24" s="37" t="s">
        <v>17</v>
      </c>
      <c r="B24" s="37">
        <v>649</v>
      </c>
      <c r="C24" s="30">
        <v>931.15</v>
      </c>
      <c r="D24" s="30">
        <v>1138</v>
      </c>
      <c r="E24" s="2">
        <v>937</v>
      </c>
      <c r="F24" s="3">
        <v>900.5</v>
      </c>
      <c r="G24" s="10">
        <v>842</v>
      </c>
    </row>
    <row r="25" spans="1:7">
      <c r="A25" s="37" t="s">
        <v>18</v>
      </c>
      <c r="B25" s="37">
        <v>34</v>
      </c>
      <c r="C25" s="30">
        <v>92</v>
      </c>
      <c r="D25" s="30">
        <v>88.5</v>
      </c>
      <c r="E25" s="2">
        <v>27</v>
      </c>
      <c r="F25" s="3">
        <v>0</v>
      </c>
      <c r="G25" s="10"/>
    </row>
    <row r="26" spans="1:7">
      <c r="A26" s="37" t="s">
        <v>149</v>
      </c>
      <c r="B26" s="37">
        <v>6</v>
      </c>
      <c r="C26" s="30">
        <v>5</v>
      </c>
      <c r="D26" s="30">
        <v>8</v>
      </c>
      <c r="E26" s="10"/>
      <c r="F26" s="13"/>
      <c r="G26" s="10"/>
    </row>
    <row r="27" spans="1:7">
      <c r="A27" s="37" t="s">
        <v>23</v>
      </c>
      <c r="B27" s="37"/>
      <c r="C27" s="31">
        <v>0.5</v>
      </c>
      <c r="D27" s="31"/>
      <c r="E27" s="2"/>
      <c r="F27" s="3">
        <v>0.5</v>
      </c>
      <c r="G27" s="10"/>
    </row>
    <row r="28" spans="1:7">
      <c r="A28" s="37" t="s">
        <v>19</v>
      </c>
      <c r="B28" s="37">
        <v>17</v>
      </c>
      <c r="C28" s="30">
        <v>18</v>
      </c>
      <c r="D28" s="30">
        <v>26.5</v>
      </c>
      <c r="E28" s="2">
        <v>36</v>
      </c>
      <c r="F28" s="3">
        <v>0</v>
      </c>
      <c r="G28" s="10"/>
    </row>
    <row r="29" spans="1:7">
      <c r="A29" s="37" t="s">
        <v>24</v>
      </c>
      <c r="B29" s="37"/>
      <c r="C29" s="30"/>
      <c r="D29" s="30"/>
      <c r="E29" s="2"/>
      <c r="F29" s="3">
        <v>1.5</v>
      </c>
      <c r="G29" s="10"/>
    </row>
    <row r="30" spans="1:7">
      <c r="A30" s="37" t="s">
        <v>20</v>
      </c>
      <c r="B30" s="37">
        <v>121</v>
      </c>
      <c r="C30" s="30">
        <v>116.5</v>
      </c>
      <c r="D30" s="30"/>
      <c r="E30" s="2">
        <v>39</v>
      </c>
      <c r="F30" s="3">
        <v>0</v>
      </c>
      <c r="G30" s="10">
        <v>279</v>
      </c>
    </row>
    <row r="31" spans="1:7" ht="14.25" customHeight="1">
      <c r="A31" s="37" t="s">
        <v>21</v>
      </c>
      <c r="B31" s="37"/>
      <c r="C31" s="31">
        <v>577</v>
      </c>
      <c r="D31" s="31">
        <v>482.5</v>
      </c>
      <c r="E31" s="8">
        <v>259</v>
      </c>
      <c r="F31" s="9">
        <v>1685.75</v>
      </c>
      <c r="G31" s="11">
        <v>192</v>
      </c>
    </row>
    <row r="32" spans="1:7" ht="14.25" customHeight="1">
      <c r="A32" s="37" t="s">
        <v>22</v>
      </c>
      <c r="B32" s="37">
        <v>439</v>
      </c>
      <c r="C32" s="30">
        <v>303</v>
      </c>
      <c r="D32" s="30">
        <v>289.5</v>
      </c>
      <c r="E32" s="2">
        <v>650</v>
      </c>
      <c r="F32" s="3">
        <v>15</v>
      </c>
      <c r="G32" s="10"/>
    </row>
    <row r="33" spans="1:13">
      <c r="A33" s="7" t="s">
        <v>27</v>
      </c>
      <c r="B33" s="7">
        <f>SUBTOTAL(109,Tabell1[2022])</f>
        <v>3258</v>
      </c>
      <c r="C33" s="7">
        <f>SUBTOTAL(109,Tabell1[2021])</f>
        <v>4823.1499999999996</v>
      </c>
      <c r="D33" s="31">
        <f>SUBTOTAL(109,Tabell1[2020])</f>
        <v>4876.5</v>
      </c>
      <c r="E33" s="46">
        <f>SUBTOTAL(109,Tabell1[2019])</f>
        <v>3421</v>
      </c>
      <c r="F33" s="47">
        <f>SUBTOTAL(109,Tabell1[2018])</f>
        <v>3843.5</v>
      </c>
      <c r="G33" s="12">
        <f>SUBTOTAL(109,Tabell1[2017])</f>
        <v>2264</v>
      </c>
    </row>
    <row r="36" spans="1:13" ht="23.5">
      <c r="A36" s="70">
        <v>2022</v>
      </c>
      <c r="B36" s="18"/>
      <c r="C36" s="22" t="s">
        <v>95</v>
      </c>
      <c r="D36" s="22" t="s">
        <v>96</v>
      </c>
      <c r="E36" s="22" t="s">
        <v>97</v>
      </c>
      <c r="F36" s="22" t="s">
        <v>101</v>
      </c>
      <c r="G36" s="22" t="s">
        <v>104</v>
      </c>
    </row>
    <row r="37" spans="1:13">
      <c r="A37" s="18" t="s">
        <v>466</v>
      </c>
      <c r="B37" s="18"/>
      <c r="C37" s="23"/>
      <c r="D37" s="23"/>
      <c r="E37" s="23">
        <v>3.5</v>
      </c>
      <c r="F37" s="23">
        <f>SUM(C37:E37)</f>
        <v>3.5</v>
      </c>
      <c r="G37" s="24">
        <v>3500</v>
      </c>
    </row>
    <row r="38" spans="1:13">
      <c r="A38" s="18" t="s">
        <v>380</v>
      </c>
      <c r="B38" s="18"/>
      <c r="C38" s="23"/>
      <c r="D38" s="23">
        <v>1.5</v>
      </c>
      <c r="E38" s="23"/>
      <c r="F38" s="23">
        <f t="shared" ref="F38:F44" si="0">SUM(C38:E38)</f>
        <v>1.5</v>
      </c>
      <c r="G38" s="24">
        <v>1200</v>
      </c>
    </row>
    <row r="39" spans="1:13">
      <c r="A39" s="18" t="s">
        <v>93</v>
      </c>
      <c r="B39" s="18"/>
      <c r="C39" s="23">
        <v>60</v>
      </c>
      <c r="D39" s="23">
        <v>38.5</v>
      </c>
      <c r="E39" s="23">
        <v>84</v>
      </c>
      <c r="F39" s="23">
        <f t="shared" si="0"/>
        <v>182.5</v>
      </c>
      <c r="G39" s="24">
        <f>83900+27950+30000</f>
        <v>141850</v>
      </c>
    </row>
    <row r="40" spans="1:13">
      <c r="A40" s="18" t="s">
        <v>467</v>
      </c>
      <c r="B40" s="18"/>
      <c r="C40" s="23">
        <v>6.5</v>
      </c>
      <c r="D40" s="23"/>
      <c r="E40" s="23">
        <v>1</v>
      </c>
      <c r="F40" s="23">
        <f t="shared" si="0"/>
        <v>7.5</v>
      </c>
      <c r="G40" s="24">
        <v>4250</v>
      </c>
    </row>
    <row r="41" spans="1:13">
      <c r="A41" s="18" t="s">
        <v>468</v>
      </c>
      <c r="B41" s="18"/>
      <c r="C41" s="23"/>
      <c r="D41" s="23"/>
      <c r="E41" s="23">
        <v>1.5</v>
      </c>
      <c r="F41" s="23">
        <f t="shared" si="0"/>
        <v>1.5</v>
      </c>
      <c r="G41" s="24">
        <v>1200</v>
      </c>
    </row>
    <row r="42" spans="1:13">
      <c r="A42" s="18" t="s">
        <v>109</v>
      </c>
      <c r="B42" s="18"/>
      <c r="C42" s="23">
        <v>58</v>
      </c>
      <c r="D42" s="23">
        <v>16</v>
      </c>
      <c r="E42" s="23"/>
      <c r="F42" s="23">
        <f t="shared" si="0"/>
        <v>74</v>
      </c>
      <c r="G42" s="24">
        <f>11000+27000</f>
        <v>38000</v>
      </c>
    </row>
    <row r="43" spans="1:13">
      <c r="A43" s="18" t="s">
        <v>395</v>
      </c>
      <c r="B43" s="18"/>
      <c r="C43" s="23">
        <v>21</v>
      </c>
      <c r="D43" s="23"/>
      <c r="E43" s="23">
        <v>5.5</v>
      </c>
      <c r="F43" s="23">
        <f t="shared" si="0"/>
        <v>26.5</v>
      </c>
      <c r="G43" s="24">
        <v>10000</v>
      </c>
    </row>
    <row r="44" spans="1:13">
      <c r="A44" s="18" t="s">
        <v>106</v>
      </c>
      <c r="B44" s="18"/>
      <c r="C44" s="23">
        <v>327.5</v>
      </c>
      <c r="D44" s="23">
        <v>39.5</v>
      </c>
      <c r="E44" s="23">
        <v>48.5</v>
      </c>
      <c r="F44" s="23">
        <f t="shared" si="0"/>
        <v>415.5</v>
      </c>
      <c r="G44" s="24">
        <v>243200</v>
      </c>
    </row>
    <row r="45" spans="1:13">
      <c r="A45" s="18"/>
      <c r="B45" s="18"/>
      <c r="C45" s="22">
        <f>SUM(C37:C44)</f>
        <v>473</v>
      </c>
      <c r="D45" s="22">
        <f t="shared" ref="D45:E45" si="1">SUM(D37:D44)</f>
        <v>95.5</v>
      </c>
      <c r="E45" s="22">
        <f t="shared" si="1"/>
        <v>144</v>
      </c>
      <c r="F45" s="22">
        <f>SUM(C45:E45)</f>
        <v>712.5</v>
      </c>
      <c r="G45" s="24">
        <f>SUM(G37:G44)</f>
        <v>443200</v>
      </c>
    </row>
    <row r="46" spans="1:13" ht="23.5">
      <c r="A46" s="25" t="s">
        <v>377</v>
      </c>
      <c r="B46" s="25"/>
      <c r="M46" s="34" t="s">
        <v>150</v>
      </c>
    </row>
    <row r="47" spans="1:13">
      <c r="A47" s="1" t="s">
        <v>91</v>
      </c>
      <c r="B47" s="1"/>
      <c r="C47" s="22" t="s">
        <v>95</v>
      </c>
      <c r="D47" s="22" t="s">
        <v>96</v>
      </c>
      <c r="E47" s="22" t="s">
        <v>97</v>
      </c>
      <c r="F47" s="22" t="s">
        <v>101</v>
      </c>
      <c r="G47" s="22" t="s">
        <v>104</v>
      </c>
      <c r="H47" s="1" t="s">
        <v>102</v>
      </c>
    </row>
    <row r="48" spans="1:13">
      <c r="A48" s="18" t="s">
        <v>92</v>
      </c>
      <c r="B48" s="18"/>
      <c r="C48" s="23">
        <v>8</v>
      </c>
      <c r="D48" s="23"/>
      <c r="E48" s="23"/>
      <c r="F48" s="22">
        <f t="shared" ref="F48:F54" si="2">SUM(C48:E48)</f>
        <v>8</v>
      </c>
      <c r="G48" s="24">
        <v>4000</v>
      </c>
      <c r="H48" s="18" t="s">
        <v>398</v>
      </c>
    </row>
    <row r="49" spans="1:8">
      <c r="A49" s="18" t="s">
        <v>380</v>
      </c>
      <c r="B49" s="18"/>
      <c r="C49" s="23">
        <v>4</v>
      </c>
      <c r="D49" s="23">
        <v>5</v>
      </c>
      <c r="E49" s="23">
        <v>2</v>
      </c>
      <c r="F49" s="22">
        <f t="shared" si="2"/>
        <v>11</v>
      </c>
      <c r="G49" s="24">
        <v>9800</v>
      </c>
      <c r="H49" s="18" t="s">
        <v>103</v>
      </c>
    </row>
    <row r="50" spans="1:8">
      <c r="A50" s="18" t="s">
        <v>93</v>
      </c>
      <c r="B50" s="18"/>
      <c r="C50" s="23">
        <v>44.5</v>
      </c>
      <c r="D50" s="23">
        <v>86</v>
      </c>
      <c r="E50" s="23">
        <v>61.5</v>
      </c>
      <c r="F50" s="22">
        <f t="shared" si="2"/>
        <v>192</v>
      </c>
      <c r="G50" s="24">
        <f>144800-7500</f>
        <v>137300</v>
      </c>
      <c r="H50" s="18" t="s">
        <v>399</v>
      </c>
    </row>
    <row r="51" spans="1:8">
      <c r="A51" s="18" t="s">
        <v>94</v>
      </c>
      <c r="B51" s="18"/>
      <c r="C51" s="23"/>
      <c r="D51" s="23"/>
      <c r="E51" s="23"/>
      <c r="F51" s="22">
        <f t="shared" si="2"/>
        <v>0</v>
      </c>
      <c r="G51" s="24">
        <v>0</v>
      </c>
      <c r="H51" s="18"/>
    </row>
    <row r="52" spans="1:8">
      <c r="A52" s="18" t="s">
        <v>98</v>
      </c>
      <c r="B52" s="18"/>
      <c r="C52" s="23">
        <v>14</v>
      </c>
      <c r="D52" s="23">
        <v>2</v>
      </c>
      <c r="E52" s="23">
        <v>5</v>
      </c>
      <c r="F52" s="22">
        <f t="shared" si="2"/>
        <v>21</v>
      </c>
      <c r="G52" s="24">
        <v>13600</v>
      </c>
      <c r="H52" s="18" t="s">
        <v>103</v>
      </c>
    </row>
    <row r="53" spans="1:8">
      <c r="A53" s="18" t="s">
        <v>99</v>
      </c>
      <c r="B53" s="18"/>
      <c r="C53" s="23">
        <v>35.5</v>
      </c>
      <c r="D53" s="23"/>
      <c r="E53" s="23"/>
      <c r="F53" s="22">
        <f t="shared" si="2"/>
        <v>35.5</v>
      </c>
      <c r="G53" s="24">
        <f>17550-16800</f>
        <v>750</v>
      </c>
      <c r="H53" s="18" t="s">
        <v>400</v>
      </c>
    </row>
    <row r="54" spans="1:8">
      <c r="A54" s="18" t="s">
        <v>0</v>
      </c>
      <c r="B54" s="18"/>
      <c r="C54" s="23">
        <v>413.5</v>
      </c>
      <c r="D54" s="23">
        <v>32.5</v>
      </c>
      <c r="E54" s="23">
        <v>2</v>
      </c>
      <c r="F54" s="22">
        <f t="shared" si="2"/>
        <v>448</v>
      </c>
      <c r="G54" s="24">
        <v>231850</v>
      </c>
      <c r="H54" s="18" t="s">
        <v>103</v>
      </c>
    </row>
    <row r="55" spans="1:8">
      <c r="A55" s="1" t="s">
        <v>100</v>
      </c>
      <c r="B55" s="1"/>
      <c r="C55" s="22">
        <f>SUM(C48:C54)</f>
        <v>519.5</v>
      </c>
      <c r="D55" s="22">
        <f t="shared" ref="D55:F55" si="3">SUM(D48:D54)</f>
        <v>125.5</v>
      </c>
      <c r="E55" s="22">
        <f t="shared" si="3"/>
        <v>70.5</v>
      </c>
      <c r="F55" s="22">
        <f t="shared" si="3"/>
        <v>715.5</v>
      </c>
      <c r="G55" s="24">
        <f>SUM(G48:G54)</f>
        <v>397300</v>
      </c>
      <c r="H55" s="18"/>
    </row>
  </sheetData>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64"/>
  <sheetViews>
    <sheetView workbookViewId="0">
      <selection activeCell="B29" sqref="B29"/>
    </sheetView>
  </sheetViews>
  <sheetFormatPr defaultRowHeight="14.5"/>
  <cols>
    <col min="1" max="1" width="24.54296875" bestFit="1" customWidth="1"/>
    <col min="2" max="2" width="12.453125" bestFit="1" customWidth="1"/>
    <col min="3" max="3" width="1.81640625" customWidth="1"/>
    <col min="4" max="4" width="12.453125" bestFit="1" customWidth="1"/>
    <col min="6" max="6" width="52.54296875" bestFit="1" customWidth="1"/>
    <col min="7" max="8" width="11" bestFit="1" customWidth="1"/>
  </cols>
  <sheetData>
    <row r="1" spans="1:8">
      <c r="A1" s="50" t="s">
        <v>429</v>
      </c>
    </row>
    <row r="3" spans="1:8" ht="15" thickBot="1">
      <c r="A3" s="50" t="s">
        <v>464</v>
      </c>
      <c r="B3" s="50"/>
      <c r="C3" s="50"/>
      <c r="D3" s="50" t="s">
        <v>465</v>
      </c>
    </row>
    <row r="4" spans="1:8">
      <c r="A4" s="52"/>
      <c r="B4" s="53"/>
      <c r="C4" s="61"/>
      <c r="D4" s="52"/>
      <c r="E4" s="63" t="s">
        <v>430</v>
      </c>
      <c r="F4" s="64"/>
      <c r="G4" s="48"/>
      <c r="H4" s="48"/>
    </row>
    <row r="5" spans="1:8">
      <c r="A5" s="54" t="s">
        <v>413</v>
      </c>
      <c r="B5" s="55">
        <v>816669</v>
      </c>
      <c r="C5" s="62"/>
      <c r="D5" s="65">
        <v>816669</v>
      </c>
      <c r="E5" s="38" t="s">
        <v>405</v>
      </c>
      <c r="F5" s="66" t="s">
        <v>431</v>
      </c>
      <c r="G5" s="48"/>
      <c r="H5" s="48"/>
    </row>
    <row r="6" spans="1:8" ht="29">
      <c r="A6" s="54" t="s">
        <v>414</v>
      </c>
      <c r="B6" s="55">
        <v>2421107</v>
      </c>
      <c r="C6" s="62"/>
      <c r="D6" s="65">
        <f>2791487.42-816669</f>
        <v>1974818.42</v>
      </c>
      <c r="E6" s="38" t="s">
        <v>405</v>
      </c>
      <c r="F6" s="66" t="s">
        <v>432</v>
      </c>
      <c r="G6" s="48"/>
      <c r="H6" s="48"/>
    </row>
    <row r="7" spans="1:8">
      <c r="A7" s="54"/>
      <c r="B7" s="55"/>
      <c r="C7" s="62"/>
      <c r="D7" s="65">
        <v>211913.85</v>
      </c>
      <c r="E7" s="38" t="s">
        <v>3</v>
      </c>
      <c r="F7" s="66" t="s">
        <v>433</v>
      </c>
      <c r="G7" s="48"/>
      <c r="H7" s="48"/>
    </row>
    <row r="8" spans="1:8">
      <c r="A8" s="54"/>
      <c r="B8" s="55"/>
      <c r="C8" s="62"/>
      <c r="D8" s="65">
        <v>209064</v>
      </c>
      <c r="E8" s="38" t="s">
        <v>117</v>
      </c>
      <c r="F8" s="66" t="s">
        <v>434</v>
      </c>
      <c r="G8" s="48"/>
      <c r="H8" s="48"/>
    </row>
    <row r="9" spans="1:8">
      <c r="A9" s="54"/>
      <c r="B9" s="55"/>
      <c r="C9" s="62"/>
      <c r="D9" s="65">
        <v>25583.54</v>
      </c>
      <c r="E9" s="38" t="s">
        <v>406</v>
      </c>
      <c r="F9" s="66" t="s">
        <v>435</v>
      </c>
      <c r="G9" s="48"/>
      <c r="H9" s="48"/>
    </row>
    <row r="10" spans="1:8" ht="29">
      <c r="A10" s="54" t="s">
        <v>415</v>
      </c>
      <c r="B10" s="55">
        <v>481225</v>
      </c>
      <c r="C10" s="62"/>
      <c r="D10" s="65">
        <v>481225</v>
      </c>
      <c r="E10" s="38" t="s">
        <v>65</v>
      </c>
      <c r="F10" s="66" t="s">
        <v>436</v>
      </c>
      <c r="G10" s="48"/>
      <c r="H10" s="48"/>
    </row>
    <row r="11" spans="1:8">
      <c r="A11" s="54" t="s">
        <v>416</v>
      </c>
      <c r="B11" s="55">
        <v>1753872</v>
      </c>
      <c r="C11" s="62"/>
      <c r="D11" s="65">
        <f>1753872-D12</f>
        <v>1374425</v>
      </c>
      <c r="E11" s="38" t="s">
        <v>4</v>
      </c>
      <c r="F11" s="66" t="s">
        <v>437</v>
      </c>
      <c r="G11" s="48"/>
      <c r="H11" s="48"/>
    </row>
    <row r="12" spans="1:8">
      <c r="A12" s="54"/>
      <c r="B12" s="55"/>
      <c r="C12" s="62"/>
      <c r="D12" s="65">
        <v>379447</v>
      </c>
      <c r="E12" s="38" t="s">
        <v>4</v>
      </c>
      <c r="F12" s="66" t="s">
        <v>469</v>
      </c>
      <c r="G12" s="48"/>
      <c r="H12" s="48"/>
    </row>
    <row r="13" spans="1:8">
      <c r="A13" s="54" t="s">
        <v>417</v>
      </c>
      <c r="B13" s="55">
        <v>404</v>
      </c>
      <c r="C13" s="62"/>
      <c r="D13" s="65"/>
      <c r="E13" s="38"/>
      <c r="F13" s="66"/>
    </row>
    <row r="14" spans="1:8">
      <c r="A14" s="56" t="s">
        <v>457</v>
      </c>
      <c r="B14" s="57">
        <v>5473278</v>
      </c>
      <c r="C14" s="49"/>
      <c r="D14" s="65"/>
      <c r="E14" s="38"/>
      <c r="F14" s="66"/>
    </row>
    <row r="15" spans="1:8">
      <c r="A15" s="54"/>
      <c r="B15" s="55"/>
      <c r="C15" s="49"/>
      <c r="D15" s="65"/>
      <c r="E15" s="38"/>
      <c r="F15" s="66"/>
    </row>
    <row r="16" spans="1:8">
      <c r="A16" s="54" t="s">
        <v>418</v>
      </c>
      <c r="B16" s="55">
        <v>2210387</v>
      </c>
      <c r="C16" s="62"/>
      <c r="D16" s="65">
        <v>481546</v>
      </c>
      <c r="E16" s="38" t="s">
        <v>67</v>
      </c>
      <c r="F16" s="66" t="s">
        <v>106</v>
      </c>
    </row>
    <row r="17" spans="1:10">
      <c r="A17" s="54"/>
      <c r="B17" s="55"/>
      <c r="C17" s="62"/>
      <c r="D17" s="65">
        <v>433126</v>
      </c>
      <c r="E17" s="38" t="s">
        <v>67</v>
      </c>
      <c r="F17" s="66" t="s">
        <v>108</v>
      </c>
    </row>
    <row r="18" spans="1:10">
      <c r="A18" s="54"/>
      <c r="B18" s="55"/>
      <c r="C18" s="62"/>
      <c r="D18" s="65">
        <v>215664</v>
      </c>
      <c r="E18" s="38" t="s">
        <v>67</v>
      </c>
      <c r="F18" s="66" t="s">
        <v>109</v>
      </c>
    </row>
    <row r="19" spans="1:10">
      <c r="A19" s="54"/>
      <c r="B19" s="55"/>
      <c r="C19" s="62"/>
      <c r="D19" s="65">
        <v>139397</v>
      </c>
      <c r="E19" s="38" t="s">
        <v>67</v>
      </c>
      <c r="F19" s="66" t="s">
        <v>438</v>
      </c>
    </row>
    <row r="20" spans="1:10">
      <c r="A20" s="54"/>
      <c r="B20" s="55"/>
      <c r="C20" s="62"/>
      <c r="D20" s="65">
        <v>80218</v>
      </c>
      <c r="E20" s="38" t="s">
        <v>67</v>
      </c>
      <c r="F20" s="66" t="s">
        <v>439</v>
      </c>
    </row>
    <row r="21" spans="1:10">
      <c r="A21" s="54"/>
      <c r="B21" s="55"/>
      <c r="C21" s="62"/>
      <c r="D21" s="65">
        <v>13315</v>
      </c>
      <c r="E21" s="38" t="s">
        <v>67</v>
      </c>
      <c r="F21" s="66" t="s">
        <v>440</v>
      </c>
    </row>
    <row r="22" spans="1:10">
      <c r="A22" s="54"/>
      <c r="B22" s="55"/>
      <c r="C22" s="62"/>
      <c r="D22" s="65">
        <v>36440</v>
      </c>
      <c r="E22" s="38" t="s">
        <v>67</v>
      </c>
      <c r="F22" s="66" t="s">
        <v>441</v>
      </c>
    </row>
    <row r="23" spans="1:10">
      <c r="A23" s="54"/>
      <c r="B23" s="55"/>
      <c r="C23" s="62"/>
      <c r="D23" s="65">
        <v>277884</v>
      </c>
      <c r="E23" s="38" t="s">
        <v>404</v>
      </c>
      <c r="F23" s="66" t="s">
        <v>442</v>
      </c>
    </row>
    <row r="24" spans="1:10">
      <c r="A24" s="54"/>
      <c r="B24" s="55"/>
      <c r="C24" s="62"/>
      <c r="D24" s="65">
        <v>530693.99</v>
      </c>
      <c r="E24" s="38" t="s">
        <v>405</v>
      </c>
      <c r="F24" s="66" t="s">
        <v>443</v>
      </c>
    </row>
    <row r="25" spans="1:10">
      <c r="A25" s="54" t="s">
        <v>419</v>
      </c>
      <c r="B25" s="55">
        <v>1095562</v>
      </c>
      <c r="C25" s="62"/>
      <c r="D25" s="65"/>
      <c r="E25" s="38" t="s">
        <v>4</v>
      </c>
      <c r="F25" s="66"/>
    </row>
    <row r="26" spans="1:10">
      <c r="A26" s="54" t="s">
        <v>420</v>
      </c>
      <c r="B26" s="55">
        <v>501</v>
      </c>
      <c r="C26" s="62"/>
      <c r="D26" s="65"/>
      <c r="E26" s="38"/>
      <c r="F26" s="66"/>
    </row>
    <row r="27" spans="1:10">
      <c r="A27" s="54" t="s">
        <v>421</v>
      </c>
      <c r="B27" s="55">
        <v>640574</v>
      </c>
      <c r="C27" s="62"/>
      <c r="D27" s="65"/>
      <c r="E27" s="38"/>
      <c r="F27" s="66" t="s">
        <v>444</v>
      </c>
      <c r="J27" s="50" t="s">
        <v>445</v>
      </c>
    </row>
    <row r="28" spans="1:10">
      <c r="A28" s="54" t="s">
        <v>422</v>
      </c>
      <c r="B28" s="55">
        <v>0</v>
      </c>
      <c r="C28" s="62"/>
      <c r="D28" s="65"/>
      <c r="E28" s="38"/>
      <c r="F28" s="66"/>
    </row>
    <row r="29" spans="1:10">
      <c r="A29" s="54" t="s">
        <v>423</v>
      </c>
      <c r="B29" s="55">
        <v>446946</v>
      </c>
      <c r="C29" s="62"/>
      <c r="D29" s="65"/>
      <c r="E29" s="38"/>
      <c r="F29" s="66" t="s">
        <v>444</v>
      </c>
    </row>
    <row r="30" spans="1:10">
      <c r="A30" s="54" t="s">
        <v>424</v>
      </c>
      <c r="B30" s="55">
        <v>419975</v>
      </c>
      <c r="C30" s="62"/>
      <c r="D30" s="65" t="s">
        <v>447</v>
      </c>
      <c r="E30" s="38" t="s">
        <v>404</v>
      </c>
      <c r="F30" s="66" t="s">
        <v>448</v>
      </c>
      <c r="G30" s="51"/>
    </row>
    <row r="31" spans="1:10">
      <c r="A31" s="54"/>
      <c r="B31" s="55"/>
      <c r="C31" s="62"/>
      <c r="D31" s="65" t="s">
        <v>449</v>
      </c>
      <c r="E31" s="38" t="s">
        <v>405</v>
      </c>
      <c r="F31" s="66" t="s">
        <v>450</v>
      </c>
    </row>
    <row r="32" spans="1:10">
      <c r="A32" s="54" t="s">
        <v>425</v>
      </c>
      <c r="B32" s="55">
        <v>3174111</v>
      </c>
      <c r="C32" s="62"/>
      <c r="D32" s="65">
        <v>425964.88</v>
      </c>
      <c r="E32" s="38" t="s">
        <v>2</v>
      </c>
      <c r="F32" s="66" t="s">
        <v>62</v>
      </c>
    </row>
    <row r="33" spans="1:6">
      <c r="A33" s="54"/>
      <c r="B33" s="55"/>
      <c r="C33" s="62"/>
      <c r="D33" s="65">
        <v>206367.25</v>
      </c>
      <c r="E33" s="38" t="s">
        <v>3</v>
      </c>
      <c r="F33" s="66" t="s">
        <v>451</v>
      </c>
    </row>
    <row r="34" spans="1:6">
      <c r="A34" s="54"/>
      <c r="B34" s="55"/>
      <c r="C34" s="62"/>
      <c r="D34" s="65">
        <v>205263.14</v>
      </c>
      <c r="E34" s="38" t="s">
        <v>4</v>
      </c>
      <c r="F34" s="66" t="s">
        <v>452</v>
      </c>
    </row>
    <row r="35" spans="1:6">
      <c r="A35" s="54"/>
      <c r="B35" s="55"/>
      <c r="C35" s="62"/>
      <c r="D35" s="65">
        <v>6503.05</v>
      </c>
      <c r="E35" s="38" t="s">
        <v>4</v>
      </c>
      <c r="F35" s="66" t="s">
        <v>64</v>
      </c>
    </row>
    <row r="36" spans="1:6">
      <c r="A36" s="54"/>
      <c r="B36" s="55"/>
      <c r="C36" s="62"/>
      <c r="D36" s="65">
        <v>209064</v>
      </c>
      <c r="E36" s="38" t="s">
        <v>117</v>
      </c>
      <c r="F36" s="66" t="s">
        <v>119</v>
      </c>
    </row>
    <row r="37" spans="1:6">
      <c r="A37" s="54"/>
      <c r="B37" s="55"/>
      <c r="C37" s="62"/>
      <c r="D37" s="65">
        <v>6577.97</v>
      </c>
      <c r="E37" s="38" t="s">
        <v>4</v>
      </c>
      <c r="F37" s="66" t="s">
        <v>121</v>
      </c>
    </row>
    <row r="38" spans="1:6">
      <c r="A38" s="54"/>
      <c r="B38" s="55"/>
      <c r="C38" s="62"/>
      <c r="D38" s="65">
        <v>2773.32</v>
      </c>
      <c r="E38" s="38" t="s">
        <v>122</v>
      </c>
      <c r="F38" s="66" t="s">
        <v>152</v>
      </c>
    </row>
    <row r="39" spans="1:6">
      <c r="A39" s="54"/>
      <c r="B39" s="55"/>
      <c r="C39" s="62"/>
      <c r="D39" s="65">
        <v>2773.28</v>
      </c>
      <c r="E39" s="38" t="s">
        <v>3</v>
      </c>
      <c r="F39" s="66" t="s">
        <v>152</v>
      </c>
    </row>
    <row r="40" spans="1:6" ht="29">
      <c r="A40" s="54"/>
      <c r="B40" s="55"/>
      <c r="C40" s="62"/>
      <c r="D40" s="65">
        <v>100000.02</v>
      </c>
      <c r="E40" s="38" t="s">
        <v>403</v>
      </c>
      <c r="F40" s="66" t="s">
        <v>453</v>
      </c>
    </row>
    <row r="41" spans="1:6" ht="29">
      <c r="A41" s="54"/>
      <c r="B41" s="55"/>
      <c r="C41" s="62"/>
      <c r="D41" s="65">
        <v>83333.31</v>
      </c>
      <c r="E41" s="38" t="s">
        <v>409</v>
      </c>
      <c r="F41" s="66" t="s">
        <v>453</v>
      </c>
    </row>
    <row r="42" spans="1:6" ht="29">
      <c r="A42" s="54"/>
      <c r="B42" s="55"/>
      <c r="C42" s="62"/>
      <c r="D42" s="65">
        <v>1890994.83</v>
      </c>
      <c r="E42" s="38" t="s">
        <v>405</v>
      </c>
      <c r="F42" s="66" t="s">
        <v>454</v>
      </c>
    </row>
    <row r="43" spans="1:6">
      <c r="A43" s="54"/>
      <c r="B43" s="55"/>
      <c r="C43" s="62"/>
      <c r="D43" s="65">
        <v>8912</v>
      </c>
      <c r="E43" s="38" t="s">
        <v>405</v>
      </c>
      <c r="F43" s="66" t="s">
        <v>455</v>
      </c>
    </row>
    <row r="44" spans="1:6" ht="29">
      <c r="A44" s="54"/>
      <c r="B44" s="55"/>
      <c r="C44" s="62"/>
      <c r="D44" s="65">
        <v>25583.54</v>
      </c>
      <c r="E44" s="38" t="s">
        <v>406</v>
      </c>
      <c r="F44" s="66" t="s">
        <v>456</v>
      </c>
    </row>
    <row r="45" spans="1:6">
      <c r="A45" s="54" t="s">
        <v>426</v>
      </c>
      <c r="B45" s="55">
        <v>288</v>
      </c>
      <c r="C45" s="62"/>
      <c r="D45" s="65"/>
      <c r="E45" s="38"/>
      <c r="F45" s="66"/>
    </row>
    <row r="46" spans="1:6">
      <c r="A46" s="56" t="s">
        <v>458</v>
      </c>
      <c r="B46" s="57">
        <v>7988345</v>
      </c>
      <c r="C46" s="49"/>
      <c r="D46" s="65"/>
      <c r="E46" s="38"/>
      <c r="F46" s="66"/>
    </row>
    <row r="47" spans="1:6">
      <c r="A47" s="54"/>
      <c r="B47" s="55"/>
      <c r="C47" s="49"/>
      <c r="D47" s="65"/>
      <c r="E47" s="38"/>
      <c r="F47" s="66"/>
    </row>
    <row r="48" spans="1:6" ht="29">
      <c r="A48" s="54" t="s">
        <v>427</v>
      </c>
      <c r="B48" s="55">
        <v>0</v>
      </c>
      <c r="C48" s="62"/>
      <c r="D48" s="65"/>
      <c r="E48" s="38"/>
      <c r="F48" s="66"/>
    </row>
    <row r="49" spans="1:10">
      <c r="A49" s="54" t="s">
        <v>428</v>
      </c>
      <c r="B49" s="55">
        <v>0</v>
      </c>
      <c r="C49" s="62"/>
      <c r="D49" s="65"/>
      <c r="E49" s="38"/>
      <c r="F49" s="66"/>
    </row>
    <row r="50" spans="1:10">
      <c r="A50" s="54"/>
      <c r="B50" s="55">
        <v>0</v>
      </c>
      <c r="C50" s="49"/>
      <c r="D50" s="65"/>
      <c r="E50" s="38"/>
      <c r="F50" s="66"/>
    </row>
    <row r="51" spans="1:10">
      <c r="A51" s="54"/>
      <c r="B51" s="55"/>
      <c r="C51" s="62"/>
      <c r="D51" s="65"/>
      <c r="E51" s="38"/>
      <c r="F51" s="66"/>
      <c r="J51" s="50" t="s">
        <v>446</v>
      </c>
    </row>
    <row r="52" spans="1:10">
      <c r="A52" s="56" t="s">
        <v>459</v>
      </c>
      <c r="B52" s="57">
        <f>B14-B46</f>
        <v>-2515067</v>
      </c>
      <c r="C52" s="49"/>
      <c r="D52" s="65"/>
      <c r="E52" s="38"/>
      <c r="F52" s="66"/>
    </row>
    <row r="53" spans="1:10">
      <c r="A53" s="20"/>
      <c r="B53" s="19"/>
      <c r="D53" s="20"/>
      <c r="E53" s="18"/>
      <c r="F53" s="19"/>
    </row>
    <row r="54" spans="1:10">
      <c r="A54" s="20" t="s">
        <v>460</v>
      </c>
      <c r="B54" s="58">
        <f>D16+D17+D18+D19+D20+D21+D22</f>
        <v>1399706</v>
      </c>
      <c r="D54" s="20"/>
      <c r="E54" s="18"/>
      <c r="F54" s="19"/>
    </row>
    <row r="55" spans="1:10">
      <c r="A55" s="20"/>
      <c r="B55" s="19"/>
      <c r="D55" s="20"/>
      <c r="E55" s="18"/>
      <c r="F55" s="19"/>
    </row>
    <row r="56" spans="1:10">
      <c r="A56" s="20" t="s">
        <v>461</v>
      </c>
      <c r="B56" s="58">
        <f>D32</f>
        <v>425964.88</v>
      </c>
      <c r="D56" s="20" t="s">
        <v>462</v>
      </c>
      <c r="E56" s="18"/>
      <c r="F56" s="19"/>
    </row>
    <row r="57" spans="1:10">
      <c r="A57" s="20"/>
      <c r="B57" s="19"/>
      <c r="D57" s="20"/>
      <c r="E57" s="18"/>
      <c r="F57" s="19"/>
    </row>
    <row r="58" spans="1:10">
      <c r="A58" s="20" t="s">
        <v>470</v>
      </c>
      <c r="B58" s="58">
        <v>422217</v>
      </c>
      <c r="D58" s="20" t="s">
        <v>471</v>
      </c>
      <c r="E58" s="18"/>
      <c r="F58" s="19"/>
    </row>
    <row r="59" spans="1:10">
      <c r="A59" s="20"/>
      <c r="B59" s="19"/>
      <c r="D59" s="20"/>
      <c r="E59" s="18"/>
      <c r="F59" s="19"/>
    </row>
    <row r="60" spans="1:10" ht="15" thickBot="1">
      <c r="A60" s="59" t="s">
        <v>463</v>
      </c>
      <c r="B60" s="60">
        <f>B52+B54+B56+B58</f>
        <v>-267179.12</v>
      </c>
      <c r="D60" s="67"/>
      <c r="E60" s="68"/>
      <c r="F60" s="69"/>
    </row>
    <row r="64" spans="1:10">
      <c r="B64" s="28"/>
    </row>
  </sheetData>
  <sheetProtection formatCells="0" formatColumns="0" formatRows="0" autoFilter="0"/>
  <pageMargins left="0.7" right="0.7" top="0.75" bottom="0.75" header="0.3" footer="0.3"/>
  <pageSetup paperSize="9" scale="2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Cost calculation</vt:lpstr>
      <vt:lpstr>Cost calculation_EXAMPLE</vt:lpstr>
      <vt:lpstr>Setting the price</vt:lpstr>
      <vt:lpstr>Internal invoicing - EU project</vt:lpstr>
      <vt:lpstr>Bokförda kostnader MVC  2021</vt:lpstr>
      <vt:lpstr>Pivot bokförda kostnader</vt:lpstr>
      <vt:lpstr>Timmar instrument och operatör</vt:lpstr>
      <vt:lpstr>Resultaträkning 2022 Agresso</vt:lpstr>
      <vt:lpstr>Personal på andra enheter</vt:lpstr>
      <vt:lpstr>timkostnad personal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esunden</dc:creator>
  <cp:lastModifiedBy>Cecilia Wehtje</cp:lastModifiedBy>
  <cp:lastPrinted>2023-02-08T21:31:35Z</cp:lastPrinted>
  <dcterms:created xsi:type="dcterms:W3CDTF">2018-10-19T10:42:44Z</dcterms:created>
  <dcterms:modified xsi:type="dcterms:W3CDTF">2025-02-26T08:44:06Z</dcterms:modified>
</cp:coreProperties>
</file>